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15" windowHeight="8895" tabRatio="864" activeTab="9"/>
  </bookViews>
  <sheets>
    <sheet name="女ﾎﾞｰﾙ" sheetId="1" r:id="rId1"/>
    <sheet name="女高跳" sheetId="2" r:id="rId2"/>
    <sheet name="女幅跳" sheetId="3" r:id="rId3"/>
    <sheet name="女ﾘﾚｰ" sheetId="4" r:id="rId4"/>
    <sheet name="女50H" sheetId="5" r:id="rId5"/>
    <sheet name="女800" sheetId="6" r:id="rId6"/>
    <sheet name="女200" sheetId="7" r:id="rId7"/>
    <sheet name="女6年100" sheetId="8" r:id="rId8"/>
    <sheet name="女5年100" sheetId="9" r:id="rId9"/>
    <sheet name="女子結果" sheetId="10" r:id="rId10"/>
  </sheets>
  <definedNames>
    <definedName name="_xlnm.Print_Area" localSheetId="6">'女200'!$A$1:$J$52</definedName>
    <definedName name="_xlnm.Print_Area" localSheetId="4">'女50H'!$A$1:$J$60</definedName>
    <definedName name="_xlnm.Print_Area" localSheetId="8">'女5年100'!$A$1:$J$86</definedName>
    <definedName name="_xlnm.Print_Area" localSheetId="7">'女6年100'!$A$1:$J$67</definedName>
    <definedName name="_xlnm.Print_Area" localSheetId="5">'女800'!$A$1:$J$50</definedName>
    <definedName name="_xlnm.Print_Area" localSheetId="0">'女ﾎﾞｰﾙ'!$A$1:$J$48</definedName>
    <definedName name="_xlnm.Print_Area" localSheetId="3">'女ﾘﾚｰ'!$A$1:$U$72</definedName>
    <definedName name="_xlnm.Print_Area" localSheetId="1">'女高跳'!$A$1:$J$31</definedName>
    <definedName name="_xlnm.Print_Area" localSheetId="2">'女幅跳'!$A$1:$J$58</definedName>
  </definedNames>
  <calcPr fullCalcOnLoad="1"/>
</workbook>
</file>

<file path=xl/sharedStrings.xml><?xml version="1.0" encoding="utf-8"?>
<sst xmlns="http://schemas.openxmlformats.org/spreadsheetml/2006/main" count="2070" uniqueCount="671">
  <si>
    <t>なか　あやめ</t>
  </si>
  <si>
    <t>えのもと　せいな</t>
  </si>
  <si>
    <t>西村　涼花</t>
  </si>
  <si>
    <t>にしむら　すずか</t>
  </si>
  <si>
    <t>まつい　にちは</t>
  </si>
  <si>
    <t>まるおか　りんこ</t>
  </si>
  <si>
    <t>山下　ひかり</t>
  </si>
  <si>
    <t>やました　ひかり</t>
  </si>
  <si>
    <t>-</t>
  </si>
  <si>
    <t>校名</t>
  </si>
  <si>
    <t>ナンバー</t>
  </si>
  <si>
    <t>氏名</t>
  </si>
  <si>
    <t>ふりがな</t>
  </si>
  <si>
    <t>記録</t>
  </si>
  <si>
    <t>順位</t>
  </si>
  <si>
    <t>物部</t>
  </si>
  <si>
    <t>中筋</t>
  </si>
  <si>
    <t>豊里</t>
  </si>
  <si>
    <t>綾部</t>
  </si>
  <si>
    <t>《トラック競技》</t>
  </si>
  <si>
    <t>大会記録　６１秒４</t>
  </si>
  <si>
    <t>吉美小　昭和５８年</t>
  </si>
  <si>
    <t>予選１組</t>
  </si>
  <si>
    <t>チーム名</t>
  </si>
  <si>
    <t>予選２組</t>
  </si>
  <si>
    <t>予選３組</t>
  </si>
  <si>
    <t>予選４組</t>
  </si>
  <si>
    <t>予選５組</t>
  </si>
  <si>
    <t>予選６組</t>
  </si>
  <si>
    <t>豊里D</t>
  </si>
  <si>
    <t>東綾</t>
  </si>
  <si>
    <t>上林</t>
  </si>
  <si>
    <t>おおつき　ふたば</t>
  </si>
  <si>
    <t>川村　佳歩</t>
  </si>
  <si>
    <t>かわむら　かほ</t>
  </si>
  <si>
    <t>さがね　ふみの</t>
  </si>
  <si>
    <t>田坂　ゆず</t>
  </si>
  <si>
    <t>たさか　ゆず</t>
  </si>
  <si>
    <t>田中　真穂</t>
  </si>
  <si>
    <t>たなか　まほ</t>
  </si>
  <si>
    <t>西野　風音</t>
  </si>
  <si>
    <t>にしの　かのん</t>
  </si>
  <si>
    <t>上林A</t>
  </si>
  <si>
    <t>岸本　奈々</t>
  </si>
  <si>
    <t>きしもと　なな</t>
  </si>
  <si>
    <t>西村　真央</t>
  </si>
  <si>
    <t>にしむら　まお</t>
  </si>
  <si>
    <t>福岡　なつか</t>
  </si>
  <si>
    <t>ふくおか　なつか</t>
  </si>
  <si>
    <t>ふじさき　ほのか</t>
  </si>
  <si>
    <t>走幅跳</t>
  </si>
  <si>
    <t>いとう　えみ</t>
  </si>
  <si>
    <t>しかた　ゆみか</t>
  </si>
  <si>
    <t>にしむら　れいか</t>
  </si>
  <si>
    <t>ひろせ　あやか</t>
  </si>
  <si>
    <t>なかの　うい</t>
  </si>
  <si>
    <t>ともつね　まお</t>
  </si>
  <si>
    <t>たなか　はるか</t>
  </si>
  <si>
    <t>四方　亜実</t>
  </si>
  <si>
    <t>しかた　あみ</t>
  </si>
  <si>
    <t>川上　愛未</t>
  </si>
  <si>
    <t>かわかみ　あみ</t>
  </si>
  <si>
    <t>岡山　晴香</t>
  </si>
  <si>
    <t>おかやま　はるか</t>
  </si>
  <si>
    <t>いずみ　りお</t>
  </si>
  <si>
    <t>井上　楓</t>
  </si>
  <si>
    <t>いのうえ　かえで</t>
  </si>
  <si>
    <t>四方　舞</t>
  </si>
  <si>
    <t>しかた　まい</t>
  </si>
  <si>
    <t>しおみ　やえ</t>
  </si>
  <si>
    <t>四方　紀帆</t>
  </si>
  <si>
    <t>しかた　きほ</t>
  </si>
  <si>
    <t>内藤　みなみ</t>
  </si>
  <si>
    <t>ないとう　みなみ</t>
  </si>
  <si>
    <t>てらがき　あみ</t>
  </si>
  <si>
    <t>おまつ　なつき</t>
  </si>
  <si>
    <t>四方　千尋</t>
  </si>
  <si>
    <t>しかた　ちひろ</t>
  </si>
  <si>
    <t>横田　遥</t>
  </si>
  <si>
    <t>よこた　はるか</t>
  </si>
  <si>
    <t>志賀</t>
  </si>
  <si>
    <t>志賀A</t>
  </si>
  <si>
    <t>あべ　はるか</t>
  </si>
  <si>
    <t>大槻　和香</t>
  </si>
  <si>
    <t>おおつき　わか</t>
  </si>
  <si>
    <t>岡田　絵理架</t>
  </si>
  <si>
    <t>おかだ　えりか</t>
  </si>
  <si>
    <t>中筋B</t>
  </si>
  <si>
    <t>中筋E</t>
  </si>
  <si>
    <t>中筋F</t>
  </si>
  <si>
    <t>中筋D</t>
  </si>
  <si>
    <t>中筋C</t>
  </si>
  <si>
    <t>山口　なな</t>
  </si>
  <si>
    <t>やまぐち　なな</t>
  </si>
  <si>
    <t>加藤　栞</t>
  </si>
  <si>
    <t>かとう　しおり</t>
  </si>
  <si>
    <t>むらかみ　あきほ</t>
  </si>
  <si>
    <t>わたなべ　あやか</t>
  </si>
  <si>
    <t>安藤　瑞希</t>
  </si>
  <si>
    <t>あんどう　みずき</t>
  </si>
  <si>
    <t>いしだ　ゆうな</t>
  </si>
  <si>
    <t>かみうち　りん</t>
  </si>
  <si>
    <t>亀井　瑠乃</t>
  </si>
  <si>
    <t>かめい　るな</t>
  </si>
  <si>
    <t>すぎやま　あみ</t>
  </si>
  <si>
    <t>西村　心</t>
  </si>
  <si>
    <t>にしむら　こころ</t>
  </si>
  <si>
    <t>わたなべ　さき</t>
  </si>
  <si>
    <t>はたの　ひとみ</t>
  </si>
  <si>
    <t>岡本　双葉</t>
  </si>
  <si>
    <t>おかもと　ふたば</t>
  </si>
  <si>
    <t>きたむら　あみか</t>
  </si>
  <si>
    <t>木下　葵</t>
  </si>
  <si>
    <t>きのした　あおい</t>
  </si>
  <si>
    <t>きのした　なつき</t>
  </si>
  <si>
    <t>小林　美希</t>
  </si>
  <si>
    <t>こばやし　みき</t>
  </si>
  <si>
    <t>さいとう　ひなこ</t>
  </si>
  <si>
    <t>しおみ　さくら</t>
  </si>
  <si>
    <t>新谷　くるみ</t>
  </si>
  <si>
    <t>しんたに　くるみ</t>
  </si>
  <si>
    <t>福井　彩乃</t>
  </si>
  <si>
    <t>ふくい　あやの</t>
  </si>
  <si>
    <t>村上　咲矢</t>
  </si>
  <si>
    <t>むらかみ　さや</t>
  </si>
  <si>
    <t>やました　あゆか</t>
  </si>
  <si>
    <t>市村　光</t>
  </si>
  <si>
    <t>いちむら　ひかり</t>
  </si>
  <si>
    <t>塩見　夏生</t>
  </si>
  <si>
    <t>しおみ　なつき</t>
  </si>
  <si>
    <t>田中　伸枝</t>
  </si>
  <si>
    <t>たなか　のぶえ</t>
  </si>
  <si>
    <t>由良　梓</t>
  </si>
  <si>
    <t>ゆら　あずさ</t>
  </si>
  <si>
    <t>由良　香音</t>
  </si>
  <si>
    <t>ゆら　かのん</t>
  </si>
  <si>
    <t>綾部A</t>
  </si>
  <si>
    <t>綾部E</t>
  </si>
  <si>
    <t>綾部C</t>
  </si>
  <si>
    <t>綾部B</t>
  </si>
  <si>
    <t>綾部D</t>
  </si>
  <si>
    <t>しかた　ゆきの</t>
  </si>
  <si>
    <t>おおつき　かりん</t>
  </si>
  <si>
    <t>かたお　ゆみ</t>
  </si>
  <si>
    <t>田中　綾音</t>
  </si>
  <si>
    <t>たなか　あやね</t>
  </si>
  <si>
    <t>中　あやめ</t>
  </si>
  <si>
    <t>さがね　さつき</t>
  </si>
  <si>
    <t>中筋A</t>
  </si>
  <si>
    <t>北村　愛水華</t>
  </si>
  <si>
    <t>山下　春奈</t>
  </si>
  <si>
    <t>田口　杏樹</t>
  </si>
  <si>
    <t>世木　美唯奈</t>
  </si>
  <si>
    <t>植本　優梨愛</t>
  </si>
  <si>
    <t>中筋G</t>
  </si>
  <si>
    <t>中島　理子</t>
  </si>
  <si>
    <t>塩見　恭香</t>
  </si>
  <si>
    <t>尾崎　美空</t>
  </si>
  <si>
    <t>赤壁　亜樹</t>
  </si>
  <si>
    <t>岡田　心優</t>
  </si>
  <si>
    <t>片岡　優</t>
  </si>
  <si>
    <t>下間　春花</t>
  </si>
  <si>
    <t>大槻　奈桜</t>
  </si>
  <si>
    <t>四方　真梨咲</t>
  </si>
  <si>
    <t>由良　美紗綺</t>
  </si>
  <si>
    <t>長澤　華美</t>
  </si>
  <si>
    <t>真宮　萌々子</t>
  </si>
  <si>
    <t>立藤　悠理菜</t>
  </si>
  <si>
    <t>村上　ゆき</t>
  </si>
  <si>
    <t>村上　瑛帆</t>
  </si>
  <si>
    <t>大志万　莉菜</t>
  </si>
  <si>
    <t>波多野　仁美</t>
  </si>
  <si>
    <t>相根　さつき</t>
  </si>
  <si>
    <t>神内　梨</t>
  </si>
  <si>
    <t>津田　里歩</t>
  </si>
  <si>
    <t>福井　彩乃</t>
  </si>
  <si>
    <t>八田　菜々水</t>
  </si>
  <si>
    <t>齊藤　日菜子</t>
  </si>
  <si>
    <t>塩見　咲良</t>
  </si>
  <si>
    <t>山下　亜優香</t>
  </si>
  <si>
    <t>木下　夏希</t>
  </si>
  <si>
    <t>橋本　和佳奈</t>
  </si>
  <si>
    <t>川端　はづき</t>
  </si>
  <si>
    <t>片山　樹里香</t>
  </si>
  <si>
    <t>四方　友三香</t>
  </si>
  <si>
    <t>和久　琴音</t>
  </si>
  <si>
    <t>橋本　庸子</t>
  </si>
  <si>
    <t>廣瀬　絢香</t>
  </si>
  <si>
    <t>西村　麗華</t>
  </si>
  <si>
    <t>水口　あかり</t>
  </si>
  <si>
    <t>佐々木　晶</t>
  </si>
  <si>
    <t>藤﨑　智子</t>
  </si>
  <si>
    <t>古和田　千早妃</t>
  </si>
  <si>
    <t>藤﨑　ほのか</t>
  </si>
  <si>
    <t>長谷部　かな</t>
  </si>
  <si>
    <t>塩見　桃</t>
  </si>
  <si>
    <t>大志万　優里</t>
  </si>
  <si>
    <t>高倉　芙羽</t>
  </si>
  <si>
    <t>大槻　春菜</t>
  </si>
  <si>
    <t>岩本　菖</t>
  </si>
  <si>
    <t>西村　優紀</t>
  </si>
  <si>
    <t>中村　沙唯</t>
  </si>
  <si>
    <t>豊里C</t>
  </si>
  <si>
    <t>福井　李菜</t>
  </si>
  <si>
    <t>竹本　桃香</t>
  </si>
  <si>
    <t>酒井　南岐</t>
  </si>
  <si>
    <t>大槻　優佳</t>
  </si>
  <si>
    <t>豊里B</t>
  </si>
  <si>
    <t>山本　愛奈</t>
  </si>
  <si>
    <t>西村　亜美</t>
  </si>
  <si>
    <t>長岡　祐理</t>
  </si>
  <si>
    <t>川北　美奈</t>
  </si>
  <si>
    <t>豊里A</t>
  </si>
  <si>
    <t>梅垣　有優美</t>
  </si>
  <si>
    <t>相根　芙美乃</t>
  </si>
  <si>
    <t>大槻　二葉</t>
  </si>
  <si>
    <t>石井　花音</t>
  </si>
  <si>
    <t>大槻　杏奈</t>
  </si>
  <si>
    <t>坂根　ここの</t>
  </si>
  <si>
    <t>村上　はな</t>
  </si>
  <si>
    <t>麝嶋　ほのか</t>
  </si>
  <si>
    <t>梅原　茉生</t>
  </si>
  <si>
    <t>足垣　珠奈</t>
  </si>
  <si>
    <t>畑野　とこ</t>
  </si>
  <si>
    <t>白波瀬　瑠夏</t>
  </si>
  <si>
    <t>岡田　絵理架</t>
  </si>
  <si>
    <t>阿部　晴佳</t>
  </si>
  <si>
    <t>波多野　花凜</t>
  </si>
  <si>
    <t>森田　美羽</t>
  </si>
  <si>
    <t>吉田　真萌</t>
  </si>
  <si>
    <t>四方　瑞月</t>
  </si>
  <si>
    <t>吉美G</t>
  </si>
  <si>
    <t>市川　愛海</t>
  </si>
  <si>
    <t>相根　千都</t>
  </si>
  <si>
    <t>村岡　彩花</t>
  </si>
  <si>
    <t>北井　晴菜</t>
  </si>
  <si>
    <t>吉美F</t>
  </si>
  <si>
    <t>山内　夏音</t>
  </si>
  <si>
    <t>杉山　媛美</t>
  </si>
  <si>
    <t>大槻　優季</t>
  </si>
  <si>
    <t>吉美E</t>
  </si>
  <si>
    <t>四方　凜</t>
  </si>
  <si>
    <t>東　まりあ</t>
  </si>
  <si>
    <t>尾松　夏来</t>
  </si>
  <si>
    <t>吉美D</t>
  </si>
  <si>
    <t>塩見　弥恵</t>
  </si>
  <si>
    <t>吉美C</t>
  </si>
  <si>
    <t>仲野　初</t>
  </si>
  <si>
    <t>寺垣　亜美</t>
  </si>
  <si>
    <t>友常　舞桜</t>
  </si>
  <si>
    <t>吉美B</t>
  </si>
  <si>
    <t>植原　杏香</t>
  </si>
  <si>
    <t>田中　悠</t>
  </si>
  <si>
    <t>泉　里緒</t>
  </si>
  <si>
    <t>吉美A</t>
  </si>
  <si>
    <t>丸岡　凜子</t>
  </si>
  <si>
    <t>予選7組</t>
  </si>
  <si>
    <t>東八B</t>
  </si>
  <si>
    <t>西八C</t>
  </si>
  <si>
    <t>東八A</t>
  </si>
  <si>
    <t>西八B</t>
  </si>
  <si>
    <t>西八A</t>
  </si>
  <si>
    <t>綾部G</t>
  </si>
  <si>
    <t>志賀C</t>
  </si>
  <si>
    <t>綾部H</t>
  </si>
  <si>
    <t>東綾A</t>
  </si>
  <si>
    <t>上林B</t>
  </si>
  <si>
    <t>志賀B</t>
  </si>
  <si>
    <t>東綾B</t>
  </si>
  <si>
    <t>綾部F</t>
  </si>
  <si>
    <t>鶴﨑　ささら</t>
  </si>
  <si>
    <t>女子の部</t>
  </si>
  <si>
    <t>《フィールド競技》</t>
  </si>
  <si>
    <t>女子　ボール投げ</t>
  </si>
  <si>
    <t>小林　未優（物部小）平成２１年</t>
  </si>
  <si>
    <t>１組</t>
  </si>
  <si>
    <t>村上　沙英</t>
  </si>
  <si>
    <t>むらかみ　さえ</t>
  </si>
  <si>
    <t>角山　優奈</t>
  </si>
  <si>
    <t>つのやま　ゆうな</t>
  </si>
  <si>
    <t>福田　久美子</t>
  </si>
  <si>
    <t>ふくだ　くみこ</t>
  </si>
  <si>
    <t>吉美</t>
  </si>
  <si>
    <t>東八田</t>
  </si>
  <si>
    <t>つるさき　ささら</t>
  </si>
  <si>
    <t>かたおか　ゆう</t>
  </si>
  <si>
    <t>梅原　梨々菜</t>
  </si>
  <si>
    <t>うめはら　りりな</t>
  </si>
  <si>
    <t>西八田</t>
  </si>
  <si>
    <t>四方　琴音</t>
  </si>
  <si>
    <t>しかた　ことね</t>
  </si>
  <si>
    <t>はせべ　かな</t>
  </si>
  <si>
    <t>おざき　みく</t>
  </si>
  <si>
    <t>かたやま　じゅりか</t>
  </si>
  <si>
    <t>おおつき　あんな</t>
  </si>
  <si>
    <t>しかた　みずき</t>
  </si>
  <si>
    <t>大志万　詩菜</t>
  </si>
  <si>
    <t>おおしまん　しいな</t>
  </si>
  <si>
    <t>藤本　藍理</t>
  </si>
  <si>
    <t>ふじもと　あいり</t>
  </si>
  <si>
    <t>しおみ　もも</t>
  </si>
  <si>
    <t>四方　ゆきの</t>
  </si>
  <si>
    <t>さがね　ちさと</t>
  </si>
  <si>
    <t>大島　優歩</t>
  </si>
  <si>
    <t>おおしま　ゆうほ</t>
  </si>
  <si>
    <t>井上　紗希</t>
  </si>
  <si>
    <t>いのうえ　さき</t>
  </si>
  <si>
    <t>上位記録</t>
  </si>
  <si>
    <t>女子　走り高跳び</t>
  </si>
  <si>
    <t>大会記録　１ｍ３０ｃｍ</t>
  </si>
  <si>
    <t>上原　かおり（西八田小）昭和６２年</t>
  </si>
  <si>
    <t>坂田　真里奈</t>
  </si>
  <si>
    <t>さかた　まりな</t>
  </si>
  <si>
    <t>うめはら　まき</t>
  </si>
  <si>
    <t>梅原　来海</t>
  </si>
  <si>
    <t>うめはら　くるみ</t>
  </si>
  <si>
    <t>ふくい　りな</t>
  </si>
  <si>
    <t>藤田　理子</t>
  </si>
  <si>
    <t>ふじた　りこ</t>
  </si>
  <si>
    <t>上位結果</t>
  </si>
  <si>
    <t>中村　絢音</t>
  </si>
  <si>
    <t>なかむら　あやね</t>
  </si>
  <si>
    <t>にしむら　あみ</t>
  </si>
  <si>
    <t>せき　みいな</t>
  </si>
  <si>
    <t>藤岡　桃歌</t>
  </si>
  <si>
    <t>ふじおか　ももか</t>
  </si>
  <si>
    <t>永本　聖奈</t>
  </si>
  <si>
    <t>ささき　あき</t>
  </si>
  <si>
    <t>中山　智深</t>
  </si>
  <si>
    <t>なかやま　ともみ</t>
  </si>
  <si>
    <t>糸井　夏奈子</t>
  </si>
  <si>
    <t>いとい　かなこ</t>
  </si>
  <si>
    <t>森　麻衣葉</t>
  </si>
  <si>
    <t>もり　まいは</t>
  </si>
  <si>
    <t>大西　紗々蘭</t>
  </si>
  <si>
    <t>おおにし　ささら</t>
  </si>
  <si>
    <t>奥田　しをり</t>
  </si>
  <si>
    <t>おくだ　しをり</t>
  </si>
  <si>
    <t>岡本　清花</t>
  </si>
  <si>
    <t>おかもと　さやか</t>
  </si>
  <si>
    <t>しかた　りん</t>
  </si>
  <si>
    <t>2組</t>
  </si>
  <si>
    <t>岡本　美月</t>
  </si>
  <si>
    <t>おかもと　るな</t>
  </si>
  <si>
    <t>泉　李茄</t>
  </si>
  <si>
    <t>いずみ　ももか</t>
  </si>
  <si>
    <t>いしい　かのん</t>
  </si>
  <si>
    <t>渡辺　純香</t>
  </si>
  <si>
    <t>たけもと　ももか</t>
  </si>
  <si>
    <t>塩見　日菜</t>
  </si>
  <si>
    <t>しおみ　ひな</t>
  </si>
  <si>
    <t>髙橋　文香</t>
  </si>
  <si>
    <t>たかはし　ふみか</t>
  </si>
  <si>
    <t>むらおか　あやか</t>
  </si>
  <si>
    <t>白木　友芽子</t>
  </si>
  <si>
    <t>しらき　ゆめこ</t>
  </si>
  <si>
    <t>さかね　ここの</t>
  </si>
  <si>
    <t>田中　琴子</t>
  </si>
  <si>
    <t>たなか　ことこ</t>
  </si>
  <si>
    <t>ながおか　ゆり</t>
  </si>
  <si>
    <t>女子８００ｍ</t>
  </si>
  <si>
    <t>大会記録　２分３８秒２</t>
  </si>
  <si>
    <t>井上　祐子（中筋小）平成元年</t>
  </si>
  <si>
    <t>決勝タイムレース1組</t>
  </si>
  <si>
    <t>池田　彩乃</t>
  </si>
  <si>
    <t>いけだ　あやの</t>
  </si>
  <si>
    <t>居相　樹果</t>
  </si>
  <si>
    <t>いあい　みきか</t>
  </si>
  <si>
    <t>山本　暢</t>
  </si>
  <si>
    <t>やまもと　のん</t>
  </si>
  <si>
    <t>ながさわ　はなび</t>
  </si>
  <si>
    <t>小川　有紀乃</t>
  </si>
  <si>
    <t>おがわ　ゆきの</t>
  </si>
  <si>
    <t>決勝タイムレース２組</t>
  </si>
  <si>
    <t>朝子　絵都美</t>
  </si>
  <si>
    <t>あさこ　えつみ</t>
  </si>
  <si>
    <t>村上　陽菜</t>
  </si>
  <si>
    <t>むらかみ　はるな</t>
  </si>
  <si>
    <t>小林　千裕</t>
  </si>
  <si>
    <t>こばやし　ちひろ</t>
  </si>
  <si>
    <t>福井　詩子</t>
  </si>
  <si>
    <t>ふくい　うたこ</t>
  </si>
  <si>
    <t>山下　絢花</t>
  </si>
  <si>
    <t>やました　じゅんか</t>
  </si>
  <si>
    <t>塩見　菜月</t>
  </si>
  <si>
    <t>片桐　麻尋</t>
  </si>
  <si>
    <t>かたぎり　まひろ</t>
  </si>
  <si>
    <t>出口　愛華</t>
  </si>
  <si>
    <t>でぐち　あいか</t>
  </si>
  <si>
    <t>おおしまん　りな</t>
  </si>
  <si>
    <t>丸岡　凜子</t>
  </si>
  <si>
    <t>しんぐう　ももこ</t>
  </si>
  <si>
    <t>女子　５０ｍＨ</t>
  </si>
  <si>
    <t>大会記録　９秒０</t>
  </si>
  <si>
    <t>波多野　舞花（綾部小）平成１８年</t>
  </si>
  <si>
    <t>広田　唯</t>
  </si>
  <si>
    <t>ひろた　ゆい</t>
  </si>
  <si>
    <t>白波瀬　恵美</t>
  </si>
  <si>
    <t>しらはせ　えみ</t>
  </si>
  <si>
    <t>なかむら　さい</t>
  </si>
  <si>
    <t>片尾　祐美</t>
  </si>
  <si>
    <t>いわもと　あやめ</t>
  </si>
  <si>
    <t>松井　二葉</t>
  </si>
  <si>
    <t>まつい　ふたば</t>
  </si>
  <si>
    <t>ゆら　みさき</t>
  </si>
  <si>
    <t>あずま　まりあ</t>
  </si>
  <si>
    <t>木下　夏希</t>
  </si>
  <si>
    <t>松井　二千羽</t>
  </si>
  <si>
    <t>たかくら　ふう</t>
  </si>
  <si>
    <t>予選4組</t>
  </si>
  <si>
    <t>木下　桃花</t>
  </si>
  <si>
    <t>きのした　ももか</t>
  </si>
  <si>
    <t>うめがき　あゆみ</t>
  </si>
  <si>
    <t>堀川　彩花</t>
  </si>
  <si>
    <t>ほりかわ　あやか</t>
  </si>
  <si>
    <t>野口　莉緒</t>
  </si>
  <si>
    <t>のぐち　りお</t>
  </si>
  <si>
    <t>予選5組</t>
  </si>
  <si>
    <t>大志万　愛海</t>
  </si>
  <si>
    <t>おおしまん　あいみ</t>
  </si>
  <si>
    <t>小藪　未歩</t>
  </si>
  <si>
    <t>こやぶ　みほ</t>
  </si>
  <si>
    <t>太田　千尋</t>
  </si>
  <si>
    <t>おおた　ちひろ</t>
  </si>
  <si>
    <t>大槻　彩香</t>
  </si>
  <si>
    <t>おおつき　あやか</t>
  </si>
  <si>
    <t>女子２００ｍ</t>
  </si>
  <si>
    <t>大会記録　３１秒９</t>
  </si>
  <si>
    <t>福井　千秋（綾部小）昭和５７年</t>
  </si>
  <si>
    <t>じゃじま　ほのか</t>
  </si>
  <si>
    <t>わく　ことね</t>
  </si>
  <si>
    <t>　</t>
  </si>
  <si>
    <t>松浦　佳音</t>
  </si>
  <si>
    <t>まつうら　かのん</t>
  </si>
  <si>
    <t>もりた　みう</t>
  </si>
  <si>
    <t>はった　ななみ</t>
  </si>
  <si>
    <t>清水　綾乃</t>
  </si>
  <si>
    <t>しみず　あやの</t>
  </si>
  <si>
    <t>すぎやま　ひめみ</t>
  </si>
  <si>
    <t>はたの　とこ</t>
  </si>
  <si>
    <t>予選3組</t>
  </si>
  <si>
    <t>たちふじ　ゆりな</t>
  </si>
  <si>
    <t>はたの　かりん</t>
  </si>
  <si>
    <t>山岡　美紀</t>
  </si>
  <si>
    <t>やまおか　みき</t>
  </si>
  <si>
    <t>横山　菜摘</t>
  </si>
  <si>
    <t>よこやま　なつみ</t>
  </si>
  <si>
    <t>渡邉　瑠菜</t>
  </si>
  <si>
    <t>わたなべ　るな</t>
  </si>
  <si>
    <t>しかた　まりさ</t>
  </si>
  <si>
    <t>こわだ　ちさき</t>
  </si>
  <si>
    <t>渡邉　咲季</t>
  </si>
  <si>
    <t>はしもと　ようこ</t>
  </si>
  <si>
    <t>白波瀬　果歩</t>
  </si>
  <si>
    <t>しらはせ　かほ</t>
  </si>
  <si>
    <t>６年女子１００ｍ</t>
  </si>
  <si>
    <t>大会記録　１３秒６</t>
  </si>
  <si>
    <t>四方　由美子（吉美小）昭和５８年</t>
  </si>
  <si>
    <t>菱田　さやか</t>
  </si>
  <si>
    <t>ひしだ　さやか</t>
  </si>
  <si>
    <t>山本　愛奈</t>
  </si>
  <si>
    <t>やまもと　あいな</t>
  </si>
  <si>
    <t>大槻　涼子</t>
  </si>
  <si>
    <t>おおつき　りょうこ</t>
  </si>
  <si>
    <t>岩﨑　流亜</t>
  </si>
  <si>
    <t>いわさき　るあ</t>
  </si>
  <si>
    <t>藤山　黎</t>
  </si>
  <si>
    <t>ふじやま　れい</t>
  </si>
  <si>
    <t>高橋　海衣</t>
  </si>
  <si>
    <t>たかはし　みい</t>
  </si>
  <si>
    <t>伊藤　映見</t>
  </si>
  <si>
    <t>四方　美咲</t>
  </si>
  <si>
    <t>しかた　みさき</t>
  </si>
  <si>
    <t>大槻　果鈴</t>
  </si>
  <si>
    <t>石田　優奈</t>
  </si>
  <si>
    <t>坪内　絵里子</t>
  </si>
  <si>
    <t>つぼうち　えりこ</t>
  </si>
  <si>
    <t>大槻　春菜</t>
  </si>
  <si>
    <t>おおつき　はるな</t>
  </si>
  <si>
    <t>四方　美悠</t>
  </si>
  <si>
    <t>しかた　みゆ</t>
  </si>
  <si>
    <t>由良　咲月</t>
  </si>
  <si>
    <t>ゆら　さつき</t>
  </si>
  <si>
    <t>田中　真穂</t>
  </si>
  <si>
    <t>予選6組</t>
  </si>
  <si>
    <t>四方　郁帆</t>
  </si>
  <si>
    <t>しかた　かほ</t>
  </si>
  <si>
    <t>大志万　磨侑</t>
  </si>
  <si>
    <t>おおしまん　まゆ</t>
  </si>
  <si>
    <t>上原　順子</t>
  </si>
  <si>
    <t>うえはら　じゅんこ</t>
  </si>
  <si>
    <t>５年女子１００ｍ</t>
  </si>
  <si>
    <t>吉村菜緒（吉美小）平成２１年</t>
  </si>
  <si>
    <t>うえはら　あこ</t>
  </si>
  <si>
    <t>はしもと　わかな</t>
  </si>
  <si>
    <t>坂田　葵</t>
  </si>
  <si>
    <t>さかた　あおい</t>
  </si>
  <si>
    <t>かわぎた　みな</t>
  </si>
  <si>
    <t>むらかみ　ゆき</t>
  </si>
  <si>
    <t>ふじさき　さとこ</t>
  </si>
  <si>
    <t>しらはせ　るか</t>
  </si>
  <si>
    <t>さかい　なみき</t>
  </si>
  <si>
    <t>おおつき　なお</t>
  </si>
  <si>
    <t>おおつき　ゆうき</t>
  </si>
  <si>
    <t>岩本　美空</t>
  </si>
  <si>
    <t>いわもと　みく</t>
  </si>
  <si>
    <t>おおつき　ゆうか</t>
  </si>
  <si>
    <t>やました　はるな</t>
  </si>
  <si>
    <t>きたい　はるな</t>
  </si>
  <si>
    <t>むらかみ　はな</t>
  </si>
  <si>
    <t>つだ　りほ</t>
  </si>
  <si>
    <t>たぐち　あんじゅ</t>
  </si>
  <si>
    <t>いちかわ　なみ</t>
  </si>
  <si>
    <t>松浦　雨音</t>
  </si>
  <si>
    <t>まつうら　あまね</t>
  </si>
  <si>
    <t>岡坂　菜乃子</t>
  </si>
  <si>
    <t>おかさか　なのこ</t>
  </si>
  <si>
    <t>おかだ　こひろ</t>
  </si>
  <si>
    <t>みなくち　あかり</t>
  </si>
  <si>
    <t>石原　萌々花</t>
  </si>
  <si>
    <t>いしはら　ももか</t>
  </si>
  <si>
    <t>しもつま　はるか</t>
  </si>
  <si>
    <t>佐々木　彩乃</t>
  </si>
  <si>
    <t>ささき　あやの</t>
  </si>
  <si>
    <t>にしむら　ゆき</t>
  </si>
  <si>
    <t>野々垣　愛理</t>
  </si>
  <si>
    <t>ののがき　あいり</t>
  </si>
  <si>
    <t>梅本　涼乃</t>
  </si>
  <si>
    <t>うめもと　すずの</t>
  </si>
  <si>
    <t>おおしまん　ゆり</t>
  </si>
  <si>
    <t>あかかべ　あき</t>
  </si>
  <si>
    <t>やまうち　かのん</t>
  </si>
  <si>
    <t>鳴田　愛美梨</t>
  </si>
  <si>
    <t>なるた　あみり</t>
  </si>
  <si>
    <t>あしがき　じゅな</t>
  </si>
  <si>
    <t>予選７組</t>
  </si>
  <si>
    <t>片桐　舞佳</t>
  </si>
  <si>
    <t>かたぎり　まいか</t>
  </si>
  <si>
    <t>岩崎　愛唯奈</t>
  </si>
  <si>
    <t>いわさき　あゆな</t>
  </si>
  <si>
    <t>しおみ　きょうか</t>
  </si>
  <si>
    <t>安達　友稀菜</t>
  </si>
  <si>
    <t>あだち　ゆきな</t>
  </si>
  <si>
    <t>杉山　詩織</t>
  </si>
  <si>
    <t>すぎやま　しおり</t>
  </si>
  <si>
    <t>予選８組</t>
  </si>
  <si>
    <t>安坂　七海</t>
  </si>
  <si>
    <t>あんさか　ななみ</t>
  </si>
  <si>
    <t>なかじま　りこ</t>
  </si>
  <si>
    <t>白波瀬　桃花</t>
  </si>
  <si>
    <t>しらはせ　ももか</t>
  </si>
  <si>
    <t>平元　梨々佳</t>
  </si>
  <si>
    <t>ひらもと　りりか</t>
  </si>
  <si>
    <t>吉崎　仁美</t>
  </si>
  <si>
    <t>よしざき　ひとみ</t>
  </si>
  <si>
    <t>よしだ　まほ</t>
  </si>
  <si>
    <t>うえもと　ゆりあ</t>
  </si>
  <si>
    <t>女子　走り幅跳び</t>
  </si>
  <si>
    <t>大会記録　４ｍ５６cm</t>
  </si>
  <si>
    <t>四方　由美子（吉美小）昭和５８年</t>
  </si>
  <si>
    <t>西村　麻美（中筋小）平成３年</t>
  </si>
  <si>
    <t>川端　はづき</t>
  </si>
  <si>
    <t>かわばた　はづき</t>
  </si>
  <si>
    <t>-</t>
  </si>
  <si>
    <t>（サークル記録）</t>
  </si>
  <si>
    <t>（助走記録）</t>
  </si>
  <si>
    <t>髙岡　アンジェリカ（西八小）　平成１８年</t>
  </si>
  <si>
    <t>大会記録　４３ｍ９０㎝</t>
  </si>
  <si>
    <t>大会記録　５５ｍ８７㎝</t>
  </si>
  <si>
    <t>試技順</t>
  </si>
  <si>
    <t>校　名</t>
  </si>
  <si>
    <t>ナンバー</t>
  </si>
  <si>
    <t>氏　名</t>
  </si>
  <si>
    <t>ふりがな</t>
  </si>
  <si>
    <t>記　録</t>
  </si>
  <si>
    <t>順　位</t>
  </si>
  <si>
    <t>備　考</t>
  </si>
  <si>
    <t>レーン</t>
  </si>
  <si>
    <t>走</t>
  </si>
  <si>
    <t>決　勝</t>
  </si>
  <si>
    <t>平成23年8月6日（土）　於　綾部高等学校</t>
  </si>
  <si>
    <t>審 判 長</t>
  </si>
  <si>
    <t>記録主任</t>
  </si>
  <si>
    <t>種　目</t>
  </si>
  <si>
    <t>１００ｍ
（6年）</t>
  </si>
  <si>
    <t>１００ｍ
（5年）</t>
  </si>
  <si>
    <t>２００ｍ</t>
  </si>
  <si>
    <t>８００ｍ</t>
  </si>
  <si>
    <t>５０ｍＨ</t>
  </si>
  <si>
    <t>４×１００ｍＲ</t>
  </si>
  <si>
    <t>※　トラック種目につきましては、1/100秒を切り上げて</t>
  </si>
  <si>
    <t>　　 1/10秒単位で記録表示しています。　ご了承ください。</t>
  </si>
  <si>
    <t>走高跳</t>
  </si>
  <si>
    <t>ボール投げ</t>
  </si>
  <si>
    <t>第３１回綾部市小学生陸上競技大会　成績一覧　女子の部</t>
  </si>
  <si>
    <t>ｑ＝タイムによる決勝進出</t>
  </si>
  <si>
    <t>↑　実際の記録一覧にはこちらを使います</t>
  </si>
  <si>
    <t>順位表示</t>
  </si>
  <si>
    <t>同記録-&gt;同着</t>
  </si>
  <si>
    <t>同記録-&gt;試技順</t>
  </si>
  <si>
    <t>順位修正</t>
  </si>
  <si>
    <t>ﾚｰﾝ振分順位</t>
  </si>
  <si>
    <t>決勝番編順位</t>
  </si>
  <si>
    <t>修正チェック</t>
  </si>
  <si>
    <t>決勝順位</t>
  </si>
  <si>
    <t>修正チェック</t>
  </si>
  <si>
    <t>決勝番編順位</t>
  </si>
  <si>
    <t>順位修正</t>
  </si>
  <si>
    <t>順位表示</t>
  </si>
  <si>
    <t>同記録-&gt;同着</t>
  </si>
  <si>
    <t>同記録-&gt;試技順</t>
  </si>
  <si>
    <t>修正チェック</t>
  </si>
  <si>
    <t>決勝順位</t>
  </si>
  <si>
    <t>順位修正</t>
  </si>
  <si>
    <t>順位表示</t>
  </si>
  <si>
    <t>同記録-&gt;同着</t>
  </si>
  <si>
    <t>同記録-&gt;試技順</t>
  </si>
  <si>
    <t>大会記録　１５秒４</t>
  </si>
  <si>
    <t>順 位</t>
  </si>
  <si>
    <t>木 下　和 浩　</t>
  </si>
  <si>
    <t>女子　４×１００ｍＲ</t>
  </si>
  <si>
    <t>-</t>
  </si>
  <si>
    <t>ナンバー</t>
  </si>
  <si>
    <t>ふりがな</t>
  </si>
  <si>
    <t>記録(1/100)</t>
  </si>
  <si>
    <t>備考(1/10)</t>
  </si>
  <si>
    <t>長 岡　隆 夫　</t>
  </si>
  <si>
    <t>-</t>
  </si>
  <si>
    <t>岩本　美空</t>
  </si>
  <si>
    <t>小林　千裕</t>
  </si>
  <si>
    <t>坂田　葵</t>
  </si>
  <si>
    <t>坂田　真里奈</t>
  </si>
  <si>
    <t>横山　菜摘</t>
  </si>
  <si>
    <t>渡邉　瑠菜</t>
  </si>
  <si>
    <t>中山　智深</t>
  </si>
  <si>
    <t>安達　友稀菜</t>
  </si>
  <si>
    <t>レーン</t>
  </si>
  <si>
    <t>菱田　さやか</t>
  </si>
  <si>
    <t>大槻　果鈴</t>
  </si>
  <si>
    <t>岩﨑　流亜</t>
  </si>
  <si>
    <t>西村　涼花</t>
  </si>
  <si>
    <t>藤山　黎</t>
  </si>
  <si>
    <t>中村　絢音</t>
  </si>
  <si>
    <t>松井　二千羽</t>
  </si>
  <si>
    <t>山下　ひかり</t>
  </si>
  <si>
    <t>由良　咲月</t>
  </si>
  <si>
    <t>レーン</t>
  </si>
  <si>
    <t>小藪　未歩</t>
  </si>
  <si>
    <t>中　あやめ</t>
  </si>
  <si>
    <t>四方　美咲</t>
  </si>
  <si>
    <t>泉　李茄</t>
  </si>
  <si>
    <t>太田　千尋</t>
  </si>
  <si>
    <t>山下　絢花</t>
  </si>
  <si>
    <t>清水　綾乃</t>
  </si>
  <si>
    <t>出口　愛華</t>
  </si>
  <si>
    <t>田中　琴子</t>
  </si>
  <si>
    <t>朝子　絵都美</t>
  </si>
  <si>
    <t>上原　順子</t>
  </si>
  <si>
    <t>四方　美悠</t>
  </si>
  <si>
    <t>杉山　愛実</t>
  </si>
  <si>
    <t>片尾　祐美</t>
  </si>
  <si>
    <t>dns</t>
  </si>
  <si>
    <t>dsq</t>
  </si>
  <si>
    <t>dns</t>
  </si>
  <si>
    <t>セカンドによる</t>
  </si>
  <si>
    <t>14″9 　　大会新</t>
  </si>
  <si>
    <t>nm</t>
  </si>
  <si>
    <t>dns=棄権　・　nm=記録なし</t>
  </si>
  <si>
    <t>dns=棄権</t>
  </si>
  <si>
    <t>dsq=失格</t>
  </si>
  <si>
    <t>大会新記録＝5年女子100ｍ　　　14″9　　植原　杏香（吉美小）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</si>
</sst>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ｍ&quot;##"/>
    <numFmt numFmtId="177" formatCode="#&quot;ｍ&quot;##"/>
    <numFmt numFmtId="178" formatCode="##&quot;″&quot;#"/>
    <numFmt numFmtId="179" formatCode="#&quot;′&quot;##&quot;″&quot;##"/>
    <numFmt numFmtId="180" formatCode="#&quot;′&quot;##&quot;″&quot;#"/>
    <numFmt numFmtId="181" formatCode="0.000"/>
    <numFmt numFmtId="182" formatCode="0.0"/>
    <numFmt numFmtId="183" formatCode="##&quot;″&quot;##"/>
    <numFmt numFmtId="184" formatCode="#&quot;″&quot;##"/>
  </numFmts>
  <fonts count="51">
    <font>
      <sz val="11"/>
      <name val="ＭＳ Ｐゴシック"/>
      <family val="3"/>
    </font>
    <font>
      <sz val="6"/>
      <name val="ＭＳ Ｐゴシック"/>
      <family val="3"/>
    </font>
    <font>
      <u val="single"/>
      <sz val="7.7"/>
      <color indexed="12"/>
      <name val="ＭＳ Ｐゴシック"/>
      <family val="3"/>
    </font>
    <font>
      <u val="single"/>
      <sz val="7.7"/>
      <color indexed="36"/>
      <name val="ＭＳ Ｐゴシック"/>
      <family val="3"/>
    </font>
    <font>
      <sz val="11"/>
      <name val="ＭＳ 明朝"/>
      <family val="1"/>
    </font>
    <font>
      <sz val="18"/>
      <name val="ＭＳ 明朝"/>
      <family val="1"/>
    </font>
    <font>
      <sz val="16"/>
      <name val="ＭＳ 明朝"/>
      <family val="1"/>
    </font>
    <font>
      <b/>
      <sz val="14"/>
      <name val="ＭＳ 明朝"/>
      <family val="1"/>
    </font>
    <font>
      <sz val="12"/>
      <name val="ＭＳ 明朝"/>
      <family val="1"/>
    </font>
    <font>
      <b/>
      <sz val="16"/>
      <name val="ＭＳ 明朝"/>
      <family val="1"/>
    </font>
    <font>
      <b/>
      <sz val="11"/>
      <name val="ＭＳ 明朝"/>
      <family val="1"/>
    </font>
    <font>
      <sz val="10"/>
      <color indexed="8"/>
      <name val="ＭＳ Ｐゴシック"/>
      <family val="3"/>
    </font>
    <font>
      <sz val="11"/>
      <color indexed="14"/>
      <name val="ＭＳ 明朝"/>
      <family val="1"/>
    </font>
    <font>
      <sz val="10"/>
      <name val="ＭＳ 明朝"/>
      <family val="1"/>
    </font>
    <font>
      <b/>
      <i/>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dotted"/>
      <top style="thin"/>
      <bottom style="thin"/>
    </border>
    <border>
      <left style="thin"/>
      <right style="dashed"/>
      <top style="thin"/>
      <bottom style="thin"/>
    </border>
    <border>
      <left style="thin"/>
      <right style="thin"/>
      <top style="thin"/>
      <bottom>
        <color indexed="63"/>
      </bottom>
    </border>
    <border>
      <left style="dotted"/>
      <right style="thin"/>
      <top style="thin"/>
      <bottom style="thin"/>
    </border>
    <border>
      <left style="thin"/>
      <right style="thin"/>
      <top>
        <color indexed="63"/>
      </top>
      <bottom style="thin"/>
    </border>
    <border>
      <left style="dashed"/>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tted"/>
      <top style="thin"/>
      <bottom style="thin"/>
    </border>
    <border>
      <left>
        <color indexed="63"/>
      </left>
      <right style="thin"/>
      <top>
        <color indexed="63"/>
      </top>
      <bottom>
        <color indexed="63"/>
      </bottom>
    </border>
    <border>
      <left style="dotted"/>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dotted"/>
      <top>
        <color indexed="63"/>
      </top>
      <bottom style="thin"/>
    </border>
    <border>
      <left style="thin"/>
      <right style="thin"/>
      <top style="thin"/>
      <bottom style="double"/>
    </border>
    <border>
      <left style="thin"/>
      <right style="thin"/>
      <top style="double"/>
      <bottom style="thin"/>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style="thin"/>
      <right style="dotted"/>
      <top>
        <color indexed="63"/>
      </top>
      <bottom style="thin"/>
    </border>
    <border>
      <left style="thin"/>
      <right style="thin"/>
      <top style="double"/>
      <bottom>
        <color indexed="63"/>
      </bottom>
    </border>
    <border>
      <left style="thin"/>
      <right style="thin"/>
      <top>
        <color indexed="63"/>
      </top>
      <bottom style="double"/>
    </border>
    <border>
      <left style="thin"/>
      <right style="thin"/>
      <top/>
      <bottom/>
    </border>
    <border>
      <left>
        <color indexed="63"/>
      </left>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protection/>
    </xf>
    <xf numFmtId="0" fontId="3" fillId="0" borderId="0" applyNumberFormat="0" applyFill="0" applyBorder="0" applyAlignment="0" applyProtection="0"/>
    <xf numFmtId="0" fontId="49" fillId="31" borderId="0" applyNumberFormat="0" applyBorder="0" applyAlignment="0" applyProtection="0"/>
  </cellStyleXfs>
  <cellXfs count="184">
    <xf numFmtId="0" fontId="0" fillId="0" borderId="0" xfId="0"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11" xfId="61" applyFont="1" applyBorder="1" applyAlignment="1">
      <alignment horizontal="center" vertical="center" shrinkToFit="1"/>
      <protection/>
    </xf>
    <xf numFmtId="0" fontId="4" fillId="0" borderId="13" xfId="61" applyFont="1" applyBorder="1" applyAlignment="1">
      <alignment horizontal="center" vertical="center" shrinkToFit="1"/>
      <protection/>
    </xf>
    <xf numFmtId="0" fontId="4" fillId="0" borderId="14" xfId="61" applyFont="1" applyBorder="1" applyAlignment="1">
      <alignment horizontal="center" vertical="center" shrinkToFit="1"/>
      <protection/>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2" xfId="61" applyFont="1" applyBorder="1" applyAlignment="1">
      <alignment horizontal="center" vertical="center" shrinkToFit="1"/>
      <protection/>
    </xf>
    <xf numFmtId="0" fontId="4" fillId="0" borderId="15"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61" applyFont="1" applyBorder="1" applyAlignment="1" applyProtection="1">
      <alignment horizontal="center" vertical="center" shrinkToFit="1"/>
      <protection locked="0"/>
    </xf>
    <xf numFmtId="0" fontId="4" fillId="0" borderId="0" xfId="0" applyFont="1" applyFill="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9" xfId="0" applyFont="1" applyBorder="1" applyAlignment="1" applyProtection="1">
      <alignment horizontal="center" vertical="center" shrinkToFit="1"/>
      <protection locked="0"/>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4" xfId="0" applyFont="1" applyBorder="1" applyAlignment="1" applyProtection="1">
      <alignment horizontal="center" vertical="center" shrinkToFit="1"/>
      <protection locked="0"/>
    </xf>
    <xf numFmtId="0" fontId="4" fillId="0" borderId="30" xfId="0" applyFont="1" applyBorder="1" applyAlignment="1">
      <alignment horizontal="center" vertical="center" shrinkToFit="1"/>
    </xf>
    <xf numFmtId="0" fontId="4" fillId="0" borderId="0" xfId="61" applyFont="1" applyBorder="1" applyAlignment="1">
      <alignment horizontal="center" vertical="center" shrinkToFit="1"/>
      <protection/>
    </xf>
    <xf numFmtId="0" fontId="4" fillId="0" borderId="0" xfId="0" applyFont="1" applyAlignment="1">
      <alignment vertical="center" shrinkToFi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left" vertical="center" shrinkToFit="1"/>
    </xf>
    <xf numFmtId="0" fontId="4" fillId="0" borderId="0" xfId="0" applyFont="1" applyAlignment="1">
      <alignment horizontal="right" vertical="center"/>
    </xf>
    <xf numFmtId="0" fontId="8" fillId="0" borderId="31" xfId="0" applyFont="1" applyBorder="1" applyAlignment="1">
      <alignment horizontal="center" vertical="center"/>
    </xf>
    <xf numFmtId="178" fontId="4" fillId="0" borderId="32" xfId="0" applyNumberFormat="1" applyFont="1" applyBorder="1" applyAlignment="1">
      <alignment horizontal="center" vertical="center"/>
    </xf>
    <xf numFmtId="178" fontId="4" fillId="0" borderId="31" xfId="0" applyNumberFormat="1" applyFont="1" applyBorder="1" applyAlignment="1">
      <alignment horizontal="center" vertical="center"/>
    </xf>
    <xf numFmtId="176" fontId="4" fillId="0" borderId="12" xfId="0" applyNumberFormat="1" applyFont="1" applyBorder="1" applyAlignment="1">
      <alignment horizontal="center" vertical="center" shrinkToFit="1"/>
    </xf>
    <xf numFmtId="177" fontId="4" fillId="0" borderId="12" xfId="0" applyNumberFormat="1" applyFont="1" applyBorder="1" applyAlignment="1">
      <alignment horizontal="center" vertical="center" shrinkToFit="1"/>
    </xf>
    <xf numFmtId="0" fontId="4" fillId="0" borderId="14" xfId="0" applyFont="1" applyBorder="1" applyAlignment="1">
      <alignment horizontal="right" vertical="center" shrinkToFit="1"/>
    </xf>
    <xf numFmtId="0" fontId="4" fillId="0" borderId="13" xfId="0" applyFont="1" applyBorder="1" applyAlignment="1">
      <alignment horizontal="left" vertical="center" shrinkToFit="1"/>
    </xf>
    <xf numFmtId="178" fontId="4" fillId="0" borderId="12" xfId="0" applyNumberFormat="1" applyFont="1" applyBorder="1" applyAlignment="1">
      <alignment horizontal="center" vertical="center" shrinkToFit="1"/>
    </xf>
    <xf numFmtId="179" fontId="4" fillId="0" borderId="12" xfId="0" applyNumberFormat="1" applyFont="1" applyBorder="1" applyAlignment="1">
      <alignment horizontal="center" vertical="center" shrinkToFit="1"/>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8" fillId="0" borderId="10" xfId="0" applyFont="1" applyBorder="1" applyAlignment="1">
      <alignment horizontal="center" vertical="center"/>
    </xf>
    <xf numFmtId="178" fontId="4" fillId="0" borderId="33" xfId="0" applyNumberFormat="1" applyFont="1" applyBorder="1" applyAlignment="1">
      <alignment horizontal="center" vertical="center"/>
    </xf>
    <xf numFmtId="178" fontId="4" fillId="0" borderId="34" xfId="0" applyNumberFormat="1" applyFont="1" applyBorder="1" applyAlignment="1">
      <alignment horizontal="center" vertical="center"/>
    </xf>
    <xf numFmtId="0" fontId="9" fillId="0" borderId="28" xfId="0" applyFont="1" applyBorder="1" applyAlignment="1">
      <alignment horizontal="center" vertical="center"/>
    </xf>
    <xf numFmtId="0" fontId="4" fillId="0" borderId="15" xfId="0" applyFont="1" applyBorder="1" applyAlignment="1">
      <alignment horizontal="center" vertical="center"/>
    </xf>
    <xf numFmtId="178" fontId="4" fillId="0" borderId="15" xfId="0" applyNumberFormat="1" applyFont="1" applyBorder="1" applyAlignment="1">
      <alignment horizontal="center" vertical="center"/>
    </xf>
    <xf numFmtId="0" fontId="9" fillId="0" borderId="15" xfId="0" applyFont="1" applyBorder="1" applyAlignment="1">
      <alignment horizontal="center" vertical="center"/>
    </xf>
    <xf numFmtId="0" fontId="11" fillId="0" borderId="0" xfId="0" applyFont="1" applyBorder="1" applyAlignment="1">
      <alignment vertical="center"/>
    </xf>
    <xf numFmtId="0" fontId="4" fillId="0" borderId="0" xfId="0" applyFont="1" applyBorder="1" applyAlignment="1">
      <alignment horizontal="center" vertical="center"/>
    </xf>
    <xf numFmtId="178" fontId="4"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4" fillId="0" borderId="36" xfId="0" applyFont="1" applyBorder="1" applyAlignment="1">
      <alignment horizontal="center" vertical="center"/>
    </xf>
    <xf numFmtId="178" fontId="4" fillId="0" borderId="36" xfId="0" applyNumberFormat="1" applyFont="1" applyBorder="1" applyAlignment="1">
      <alignment horizontal="center" vertical="center"/>
    </xf>
    <xf numFmtId="0" fontId="9" fillId="0" borderId="36" xfId="0" applyFont="1" applyBorder="1" applyAlignment="1">
      <alignment horizontal="center" vertical="center"/>
    </xf>
    <xf numFmtId="177" fontId="4" fillId="0" borderId="32" xfId="0" applyNumberFormat="1" applyFont="1" applyBorder="1" applyAlignment="1">
      <alignment horizontal="center" vertical="center"/>
    </xf>
    <xf numFmtId="177" fontId="4" fillId="0" borderId="31"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2" xfId="0" applyNumberFormat="1" applyFont="1" applyBorder="1" applyAlignment="1">
      <alignment horizontal="center" vertical="center"/>
    </xf>
    <xf numFmtId="0" fontId="9" fillId="0" borderId="14" xfId="0" applyFont="1" applyBorder="1" applyAlignment="1">
      <alignment horizontal="center" vertical="center"/>
    </xf>
    <xf numFmtId="178" fontId="4" fillId="0" borderId="11" xfId="0" applyNumberFormat="1" applyFont="1" applyBorder="1" applyAlignment="1">
      <alignment horizontal="center" vertical="center"/>
    </xf>
    <xf numFmtId="0" fontId="9" fillId="0" borderId="11" xfId="0" applyFont="1" applyBorder="1" applyAlignment="1">
      <alignment horizontal="center" vertical="center"/>
    </xf>
    <xf numFmtId="178" fontId="4" fillId="0" borderId="13" xfId="0" applyNumberFormat="1" applyFont="1" applyBorder="1" applyAlignment="1">
      <alignment horizontal="center" vertical="center"/>
    </xf>
    <xf numFmtId="0" fontId="12" fillId="0" borderId="0" xfId="0" applyFont="1" applyAlignment="1">
      <alignment horizontal="center" vertical="center" shrinkToFit="1"/>
    </xf>
    <xf numFmtId="0" fontId="12" fillId="0" borderId="0" xfId="0" applyFont="1" applyBorder="1" applyAlignment="1">
      <alignment horizontal="center" vertical="center" shrinkToFit="1"/>
    </xf>
    <xf numFmtId="0" fontId="13" fillId="0" borderId="0" xfId="0" applyFont="1" applyAlignment="1">
      <alignment horizontal="right" vertical="center"/>
    </xf>
    <xf numFmtId="0" fontId="4" fillId="0" borderId="0" xfId="0" applyFont="1" applyBorder="1" applyAlignment="1">
      <alignment vertical="center" shrinkToFit="1"/>
    </xf>
    <xf numFmtId="0" fontId="4" fillId="0" borderId="12" xfId="0" applyFont="1" applyBorder="1" applyAlignment="1">
      <alignment vertical="center" shrinkToFit="1"/>
    </xf>
    <xf numFmtId="0" fontId="4" fillId="0" borderId="12" xfId="0" applyFont="1" applyBorder="1" applyAlignment="1">
      <alignment horizontal="right" vertical="center" shrinkToFit="1"/>
    </xf>
    <xf numFmtId="2" fontId="4" fillId="0" borderId="12" xfId="0" applyNumberFormat="1" applyFont="1" applyBorder="1" applyAlignment="1">
      <alignment horizontal="right" vertical="center" shrinkToFit="1"/>
    </xf>
    <xf numFmtId="183" fontId="4" fillId="0" borderId="15" xfId="0" applyNumberFormat="1" applyFont="1" applyBorder="1" applyAlignment="1">
      <alignment horizontal="center" vertical="center" shrinkToFit="1"/>
    </xf>
    <xf numFmtId="2" fontId="4" fillId="0" borderId="12" xfId="0" applyNumberFormat="1" applyFont="1" applyBorder="1" applyAlignment="1">
      <alignment horizontal="center" vertical="center" shrinkToFit="1"/>
    </xf>
    <xf numFmtId="183" fontId="4" fillId="0" borderId="0" xfId="0" applyNumberFormat="1" applyFont="1" applyBorder="1" applyAlignment="1">
      <alignment horizontal="center" vertical="center" shrinkToFit="1"/>
    </xf>
    <xf numFmtId="177" fontId="4" fillId="0" borderId="14" xfId="0" applyNumberFormat="1" applyFont="1" applyBorder="1" applyAlignment="1">
      <alignment horizontal="center" vertical="center" shrinkToFit="1"/>
    </xf>
    <xf numFmtId="179" fontId="4" fillId="0" borderId="20" xfId="0" applyNumberFormat="1" applyFont="1" applyBorder="1" applyAlignment="1">
      <alignment horizontal="center" vertical="center" shrinkToFit="1"/>
    </xf>
    <xf numFmtId="0" fontId="4" fillId="0" borderId="12" xfId="0" applyFont="1" applyBorder="1" applyAlignment="1">
      <alignment horizontal="center" vertical="center"/>
    </xf>
    <xf numFmtId="0" fontId="4" fillId="0" borderId="32" xfId="0" applyFont="1" applyBorder="1" applyAlignment="1">
      <alignment vertical="center" shrinkToFit="1"/>
    </xf>
    <xf numFmtId="0" fontId="4" fillId="0" borderId="31" xfId="0" applyFont="1" applyBorder="1" applyAlignment="1">
      <alignment vertical="center" shrinkToFit="1"/>
    </xf>
    <xf numFmtId="0" fontId="10" fillId="0" borderId="32" xfId="0" applyFont="1" applyBorder="1" applyAlignment="1">
      <alignment vertical="center" shrinkToFit="1"/>
    </xf>
    <xf numFmtId="0" fontId="10" fillId="0" borderId="20" xfId="0" applyFont="1" applyBorder="1" applyAlignment="1">
      <alignment vertical="center" shrinkToFit="1"/>
    </xf>
    <xf numFmtId="0" fontId="4" fillId="0" borderId="20" xfId="0" applyFont="1" applyBorder="1" applyAlignment="1">
      <alignment vertical="center" shrinkToFit="1"/>
    </xf>
    <xf numFmtId="0" fontId="4" fillId="0" borderId="33" xfId="0" applyFont="1" applyBorder="1" applyAlignment="1">
      <alignment vertical="center" shrinkToFit="1"/>
    </xf>
    <xf numFmtId="0" fontId="4" fillId="0" borderId="15" xfId="0" applyFont="1" applyBorder="1" applyAlignment="1">
      <alignment vertical="center" shrinkToFit="1"/>
    </xf>
    <xf numFmtId="0" fontId="4" fillId="0" borderId="36" xfId="0" applyFont="1" applyBorder="1" applyAlignment="1">
      <alignment vertical="center" shrinkToFit="1"/>
    </xf>
    <xf numFmtId="0" fontId="4" fillId="0" borderId="11" xfId="0" applyFont="1" applyBorder="1" applyAlignment="1">
      <alignment vertical="center" shrinkToFit="1"/>
    </xf>
    <xf numFmtId="180" fontId="4" fillId="0" borderId="32" xfId="0" applyNumberFormat="1" applyFont="1" applyBorder="1" applyAlignment="1">
      <alignment horizontal="center" vertical="center" shrinkToFit="1"/>
    </xf>
    <xf numFmtId="180" fontId="4" fillId="0" borderId="31" xfId="0" applyNumberFormat="1" applyFont="1" applyBorder="1" applyAlignment="1">
      <alignment horizontal="center" vertical="center" shrinkToFit="1"/>
    </xf>
    <xf numFmtId="0" fontId="4" fillId="0" borderId="15" xfId="0" applyFont="1" applyBorder="1" applyAlignment="1">
      <alignment horizontal="right" vertical="center" shrinkToFit="1"/>
    </xf>
    <xf numFmtId="0" fontId="4" fillId="0" borderId="15" xfId="0" applyFont="1" applyBorder="1" applyAlignment="1">
      <alignment horizontal="left" vertical="center" shrinkToFit="1"/>
    </xf>
    <xf numFmtId="2" fontId="4" fillId="0" borderId="15" xfId="0" applyNumberFormat="1" applyFont="1" applyBorder="1" applyAlignment="1">
      <alignment horizontal="right" vertical="center" shrinkToFit="1"/>
    </xf>
    <xf numFmtId="0" fontId="4" fillId="0" borderId="32" xfId="0" applyFont="1" applyBorder="1" applyAlignment="1">
      <alignment horizontal="center" vertical="center"/>
    </xf>
    <xf numFmtId="0" fontId="4" fillId="0" borderId="11" xfId="0" applyFont="1" applyBorder="1" applyAlignment="1">
      <alignment horizontal="center" vertical="center"/>
    </xf>
    <xf numFmtId="183" fontId="4" fillId="0" borderId="12" xfId="0" applyNumberFormat="1" applyFont="1" applyBorder="1" applyAlignment="1">
      <alignment horizontal="center" vertical="center" shrinkToFit="1"/>
    </xf>
    <xf numFmtId="0" fontId="4" fillId="0" borderId="31" xfId="0" applyFont="1" applyBorder="1" applyAlignment="1">
      <alignment horizontal="center" vertical="center"/>
    </xf>
    <xf numFmtId="2" fontId="4" fillId="0" borderId="15" xfId="0" applyNumberFormat="1" applyFont="1" applyBorder="1" applyAlignment="1">
      <alignment horizontal="center" vertical="center" shrinkToFit="1"/>
    </xf>
    <xf numFmtId="0" fontId="4" fillId="0" borderId="20" xfId="0" applyFont="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20" xfId="0" applyFont="1" applyBorder="1" applyAlignment="1">
      <alignment horizontal="center" vertical="center"/>
    </xf>
    <xf numFmtId="0" fontId="14" fillId="0" borderId="12" xfId="0" applyFont="1" applyBorder="1" applyAlignment="1">
      <alignment horizontal="center" vertical="center"/>
    </xf>
    <xf numFmtId="0" fontId="14" fillId="0" borderId="37" xfId="0" applyFont="1" applyBorder="1" applyAlignment="1">
      <alignment horizontal="center" vertical="center"/>
    </xf>
    <xf numFmtId="0" fontId="14" fillId="0" borderId="33" xfId="0" applyFont="1" applyBorder="1" applyAlignment="1">
      <alignment horizontal="center" vertical="center"/>
    </xf>
    <xf numFmtId="0" fontId="50" fillId="0" borderId="0" xfId="0" applyFont="1" applyAlignment="1">
      <alignment horizontal="center" vertical="center" shrinkToFit="1"/>
    </xf>
    <xf numFmtId="0" fontId="50" fillId="0" borderId="0" xfId="0" applyFont="1" applyBorder="1" applyAlignment="1">
      <alignment horizontal="center" vertical="center" shrinkToFit="1"/>
    </xf>
    <xf numFmtId="0" fontId="50" fillId="0" borderId="12" xfId="0" applyFont="1" applyBorder="1" applyAlignment="1">
      <alignment horizontal="center" vertical="center" shrinkToFit="1"/>
    </xf>
    <xf numFmtId="0" fontId="50" fillId="0" borderId="14" xfId="0" applyFont="1" applyBorder="1" applyAlignment="1">
      <alignment horizontal="right" vertical="center" shrinkToFit="1"/>
    </xf>
    <xf numFmtId="0" fontId="50" fillId="0" borderId="11" xfId="0" applyFont="1" applyBorder="1" applyAlignment="1">
      <alignment horizontal="center" vertical="center" shrinkToFit="1"/>
    </xf>
    <xf numFmtId="0" fontId="50" fillId="0" borderId="13" xfId="0" applyFont="1" applyBorder="1" applyAlignment="1">
      <alignment horizontal="left" vertical="center" shrinkToFit="1"/>
    </xf>
    <xf numFmtId="0" fontId="50" fillId="0" borderId="14" xfId="0" applyFont="1" applyBorder="1" applyAlignment="1">
      <alignment horizontal="center" vertical="center" shrinkToFit="1"/>
    </xf>
    <xf numFmtId="0" fontId="50" fillId="0" borderId="13" xfId="0" applyFont="1" applyBorder="1" applyAlignment="1">
      <alignment horizontal="center" vertical="center" shrinkToFit="1"/>
    </xf>
    <xf numFmtId="0" fontId="50" fillId="0" borderId="16" xfId="0" applyFont="1" applyBorder="1" applyAlignment="1">
      <alignment horizontal="center" vertical="center" shrinkToFit="1"/>
    </xf>
    <xf numFmtId="178" fontId="50" fillId="0" borderId="12" xfId="0" applyNumberFormat="1" applyFont="1" applyBorder="1" applyAlignment="1">
      <alignment horizontal="center" vertical="center" shrinkToFit="1"/>
    </xf>
    <xf numFmtId="0" fontId="50" fillId="0" borderId="0" xfId="0" applyFont="1" applyAlignment="1">
      <alignment vertical="center"/>
    </xf>
    <xf numFmtId="183" fontId="50" fillId="0" borderId="12" xfId="0" applyNumberFormat="1" applyFont="1" applyBorder="1" applyAlignment="1">
      <alignment horizontal="center" vertical="center" shrinkToFit="1"/>
    </xf>
    <xf numFmtId="180" fontId="4" fillId="0" borderId="20" xfId="0" applyNumberFormat="1" applyFont="1" applyBorder="1" applyAlignment="1">
      <alignment horizontal="center" vertical="center" shrinkToFit="1"/>
    </xf>
    <xf numFmtId="0" fontId="4" fillId="0" borderId="33" xfId="0" applyFont="1" applyBorder="1" applyAlignment="1">
      <alignment horizontal="center" vertical="center"/>
    </xf>
    <xf numFmtId="0" fontId="4" fillId="0" borderId="38" xfId="0" applyFont="1" applyBorder="1" applyAlignment="1">
      <alignment horizontal="center" vertical="center" shrinkToFit="1"/>
    </xf>
    <xf numFmtId="178" fontId="13" fillId="0" borderId="32" xfId="0" applyNumberFormat="1" applyFont="1" applyBorder="1" applyAlignment="1">
      <alignment horizontal="center" vertical="center" wrapText="1"/>
    </xf>
    <xf numFmtId="178" fontId="50" fillId="0" borderId="12" xfId="0" applyNumberFormat="1" applyFont="1" applyBorder="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left" vertical="center" shrinkToFit="1"/>
    </xf>
    <xf numFmtId="0" fontId="10" fillId="0" borderId="0" xfId="0" applyFont="1" applyAlignment="1">
      <alignment horizontal="left"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Alignment="1">
      <alignment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0" xfId="0" applyFont="1" applyBorder="1" applyAlignment="1">
      <alignment horizontal="center" vertical="center" shrinkToFit="1"/>
    </xf>
    <xf numFmtId="0" fontId="50" fillId="0" borderId="12" xfId="0" applyFont="1" applyBorder="1" applyAlignment="1">
      <alignment horizontal="center" vertical="center" shrinkToFit="1"/>
    </xf>
    <xf numFmtId="0" fontId="4" fillId="0" borderId="10" xfId="0" applyFont="1" applyBorder="1" applyAlignment="1">
      <alignment vertical="center" shrinkToFi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41" xfId="0" applyFont="1" applyBorder="1" applyAlignment="1">
      <alignment horizontal="center" vertical="center"/>
    </xf>
    <xf numFmtId="0" fontId="14" fillId="0" borderId="18" xfId="0" applyFont="1" applyBorder="1" applyAlignment="1">
      <alignment horizontal="center" vertical="center"/>
    </xf>
    <xf numFmtId="0" fontId="14" fillId="0" borderId="41" xfId="0" applyFont="1" applyBorder="1" applyAlignment="1">
      <alignment horizontal="center" vertical="center"/>
    </xf>
    <xf numFmtId="0" fontId="14" fillId="0" borderId="40" xfId="0" applyFont="1" applyBorder="1" applyAlignment="1">
      <alignment horizontal="center" vertical="center"/>
    </xf>
    <xf numFmtId="0" fontId="4" fillId="0" borderId="18" xfId="0" applyFont="1" applyBorder="1" applyAlignment="1">
      <alignment horizontal="center" vertical="center"/>
    </xf>
    <xf numFmtId="178" fontId="4" fillId="0" borderId="18" xfId="0" applyNumberFormat="1" applyFont="1" applyBorder="1" applyAlignment="1">
      <alignment horizontal="center" vertical="center"/>
    </xf>
    <xf numFmtId="178" fontId="4" fillId="0" borderId="41" xfId="0" applyNumberFormat="1" applyFont="1" applyBorder="1" applyAlignment="1">
      <alignment horizontal="center" vertical="center"/>
    </xf>
    <xf numFmtId="178" fontId="4" fillId="0" borderId="40" xfId="0" applyNumberFormat="1" applyFont="1" applyBorder="1" applyAlignment="1">
      <alignment horizontal="center" vertical="center"/>
    </xf>
    <xf numFmtId="0" fontId="14" fillId="0" borderId="39" xfId="0" applyFont="1" applyBorder="1" applyAlignment="1">
      <alignment horizontal="center" vertical="center"/>
    </xf>
    <xf numFmtId="0" fontId="1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178" fontId="4" fillId="0" borderId="29" xfId="0" applyNumberFormat="1" applyFont="1" applyBorder="1" applyAlignment="1">
      <alignment horizontal="center" vertical="center"/>
    </xf>
    <xf numFmtId="178" fontId="4" fillId="0" borderId="25" xfId="0" applyNumberFormat="1" applyFont="1" applyBorder="1" applyAlignment="1">
      <alignment horizontal="center" vertical="center"/>
    </xf>
    <xf numFmtId="178" fontId="4" fillId="0" borderId="42" xfId="0" applyNumberFormat="1" applyFont="1" applyBorder="1" applyAlignment="1">
      <alignment horizontal="center" vertical="center"/>
    </xf>
    <xf numFmtId="178" fontId="4" fillId="0" borderId="39" xfId="0" applyNumberFormat="1" applyFont="1" applyBorder="1" applyAlignment="1">
      <alignment horizontal="center" vertical="center"/>
    </xf>
    <xf numFmtId="178" fontId="4" fillId="0" borderId="20" xfId="0" applyNumberFormat="1" applyFont="1" applyBorder="1" applyAlignment="1">
      <alignment horizontal="center" vertic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0"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dxfs count="19">
    <dxf>
      <font>
        <color indexed="9"/>
      </font>
    </dxf>
    <dxf>
      <font>
        <color indexed="9"/>
      </font>
    </dxf>
    <dxf>
      <font>
        <color indexed="9"/>
      </font>
    </dxf>
    <dxf>
      <font>
        <b val="0"/>
        <sz val="11"/>
        <color indexed="9"/>
      </font>
    </dxf>
    <dxf>
      <font>
        <color indexed="9"/>
      </font>
    </dxf>
    <dxf>
      <font>
        <color indexed="9"/>
      </font>
    </dxf>
    <dxf>
      <font>
        <color indexed="9"/>
      </font>
    </dxf>
    <dxf>
      <font>
        <color indexed="9"/>
      </font>
    </dxf>
    <dxf>
      <font>
        <b val="0"/>
        <sz val="11"/>
        <color indexed="9"/>
      </font>
    </dxf>
    <dxf>
      <font>
        <color indexed="9"/>
      </font>
    </dxf>
    <dxf>
      <font>
        <b val="0"/>
        <sz val="11"/>
        <color indexed="9"/>
      </font>
    </dxf>
    <dxf>
      <font>
        <b val="0"/>
        <sz val="11"/>
        <color indexed="9"/>
      </font>
    </dxf>
    <dxf>
      <font>
        <color indexed="10"/>
      </font>
    </dxf>
    <dxf>
      <font>
        <b val="0"/>
        <sz val="11"/>
        <color indexed="9"/>
      </font>
    </dxf>
    <dxf>
      <font>
        <color indexed="9"/>
      </font>
    </dxf>
    <dxf>
      <font>
        <b val="0"/>
        <sz val="11"/>
        <color indexed="9"/>
      </font>
    </dxf>
    <dxf>
      <font>
        <color indexed="9"/>
      </font>
    </dxf>
    <dxf>
      <font>
        <color rgb="FFFFFF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R48"/>
  <sheetViews>
    <sheetView view="pageBreakPreview" zoomScaleSheetLayoutView="100" zoomScalePageLayoutView="0" workbookViewId="0" topLeftCell="A1">
      <selection activeCell="B4" sqref="B4:E4"/>
    </sheetView>
  </sheetViews>
  <sheetFormatPr defaultColWidth="9.00390625" defaultRowHeight="13.5"/>
  <cols>
    <col min="1" max="1" width="9.00390625" style="2" customWidth="1"/>
    <col min="2" max="2" width="8.50390625" style="2" customWidth="1"/>
    <col min="3" max="4" width="2.50390625" style="2" customWidth="1"/>
    <col min="5" max="5" width="2.875" style="2" customWidth="1"/>
    <col min="6" max="6" width="16.125" style="2" customWidth="1"/>
    <col min="7" max="7" width="19.75390625" style="2" customWidth="1"/>
    <col min="8" max="11" width="9.00390625" style="2" customWidth="1"/>
    <col min="12" max="12" width="7.875" style="2" customWidth="1"/>
    <col min="13" max="13" width="6.125" style="2" customWidth="1"/>
    <col min="14" max="14" width="2.875" style="2" customWidth="1"/>
    <col min="15" max="15" width="5.375" style="2" customWidth="1"/>
    <col min="16" max="18" width="6.50390625" style="2" customWidth="1"/>
    <col min="19" max="16384" width="9.00390625" style="2" customWidth="1"/>
  </cols>
  <sheetData>
    <row r="1" spans="3:8" ht="13.5">
      <c r="C1" s="139" t="s">
        <v>271</v>
      </c>
      <c r="D1" s="139"/>
      <c r="E1" s="139"/>
      <c r="F1" s="139"/>
      <c r="G1" s="139"/>
      <c r="H1" s="139"/>
    </row>
    <row r="2" spans="3:8" ht="13.5">
      <c r="C2" s="139"/>
      <c r="D2" s="139"/>
      <c r="E2" s="139"/>
      <c r="F2" s="139"/>
      <c r="G2" s="139"/>
      <c r="H2" s="139"/>
    </row>
    <row r="3" spans="2:9" ht="18.75" customHeight="1">
      <c r="B3" s="140" t="s">
        <v>272</v>
      </c>
      <c r="C3" s="140"/>
      <c r="D3" s="140"/>
      <c r="E3" s="140"/>
      <c r="F3" s="1"/>
      <c r="G3" s="1"/>
      <c r="H3" s="1"/>
      <c r="I3" s="1"/>
    </row>
    <row r="4" spans="2:9" ht="18.75" customHeight="1">
      <c r="B4" s="141" t="s">
        <v>273</v>
      </c>
      <c r="C4" s="141"/>
      <c r="D4" s="141"/>
      <c r="E4" s="141"/>
      <c r="F4" s="1" t="s">
        <v>564</v>
      </c>
      <c r="G4" s="148" t="s">
        <v>567</v>
      </c>
      <c r="H4" s="148"/>
      <c r="I4" s="1"/>
    </row>
    <row r="5" spans="2:9" ht="18.75" customHeight="1">
      <c r="B5" s="1"/>
      <c r="C5" s="1"/>
      <c r="D5" s="1"/>
      <c r="E5" s="1"/>
      <c r="F5" s="1"/>
      <c r="G5" s="139" t="s">
        <v>566</v>
      </c>
      <c r="H5" s="139"/>
      <c r="I5" s="139"/>
    </row>
    <row r="6" spans="6:9" ht="18.75" customHeight="1">
      <c r="F6" s="1" t="s">
        <v>565</v>
      </c>
      <c r="G6" s="140" t="s">
        <v>568</v>
      </c>
      <c r="H6" s="140"/>
      <c r="I6" s="1"/>
    </row>
    <row r="7" spans="2:9" ht="18.75" customHeight="1">
      <c r="B7" s="1"/>
      <c r="C7" s="1"/>
      <c r="D7" s="1"/>
      <c r="E7" s="1"/>
      <c r="F7" s="1"/>
      <c r="G7" s="139" t="s">
        <v>274</v>
      </c>
      <c r="H7" s="139"/>
      <c r="I7" s="38"/>
    </row>
    <row r="8" spans="2:18" ht="14.25" customHeight="1">
      <c r="B8" s="2" t="s">
        <v>275</v>
      </c>
      <c r="L8" s="144" t="s">
        <v>603</v>
      </c>
      <c r="M8" s="144" t="s">
        <v>604</v>
      </c>
      <c r="N8" s="149" t="s">
        <v>600</v>
      </c>
      <c r="O8" s="150"/>
      <c r="P8" s="142" t="s">
        <v>597</v>
      </c>
      <c r="Q8" s="143"/>
      <c r="R8" s="145"/>
    </row>
    <row r="9" spans="1:18" ht="14.25" customHeight="1">
      <c r="A9" s="5" t="s">
        <v>569</v>
      </c>
      <c r="B9" s="5" t="s">
        <v>570</v>
      </c>
      <c r="C9" s="144" t="s">
        <v>571</v>
      </c>
      <c r="D9" s="144"/>
      <c r="E9" s="144"/>
      <c r="F9" s="21" t="s">
        <v>572</v>
      </c>
      <c r="G9" s="12" t="s">
        <v>573</v>
      </c>
      <c r="H9" s="5" t="s">
        <v>574</v>
      </c>
      <c r="I9" s="5" t="s">
        <v>575</v>
      </c>
      <c r="J9" s="7"/>
      <c r="K9" s="7"/>
      <c r="L9" s="144"/>
      <c r="M9" s="144"/>
      <c r="N9" s="151"/>
      <c r="O9" s="152"/>
      <c r="P9" s="5" t="s">
        <v>598</v>
      </c>
      <c r="Q9" s="5" t="s">
        <v>599</v>
      </c>
      <c r="R9" s="146"/>
    </row>
    <row r="10" spans="1:18" ht="14.25" customHeight="1">
      <c r="A10" s="5">
        <v>1</v>
      </c>
      <c r="B10" s="11" t="s">
        <v>17</v>
      </c>
      <c r="C10" s="33">
        <v>3</v>
      </c>
      <c r="D10" s="14" t="s">
        <v>8</v>
      </c>
      <c r="E10" s="34">
        <v>11</v>
      </c>
      <c r="F10" s="29" t="s">
        <v>276</v>
      </c>
      <c r="G10" s="23" t="s">
        <v>277</v>
      </c>
      <c r="H10" s="46">
        <v>3505</v>
      </c>
      <c r="I10" s="5">
        <f>M10</f>
        <v>5</v>
      </c>
      <c r="J10" s="7"/>
      <c r="L10" s="5">
        <f>IF(M10&lt;&gt;P10,"修正済","")</f>
      </c>
      <c r="M10" s="5">
        <f>P10</f>
        <v>5</v>
      </c>
      <c r="N10" s="48">
        <f>IF(ISTEXT(O10),P10,"")</f>
      </c>
      <c r="O10" s="49">
        <f>IF(P10&lt;&gt;Q10,"位修正",)</f>
        <v>0</v>
      </c>
      <c r="P10" s="88">
        <f aca="true" t="shared" si="0" ref="P10:P35">IF(ISNUMBER(H10),RANK(H10,$H$10:$H$35,0),"")</f>
        <v>5</v>
      </c>
      <c r="Q10" s="88">
        <f aca="true" t="shared" si="1" ref="Q10:Q35">IF(ISNUMBER(H10),RANK(R10,$R$10:$R$35,0),"")</f>
        <v>5</v>
      </c>
      <c r="R10" s="89">
        <f aca="true" t="shared" si="2" ref="R10:R35">IF(ISNUMBER(H10),H10-ROW()/100,"")</f>
        <v>3504.9</v>
      </c>
    </row>
    <row r="11" spans="1:18" ht="14.25" customHeight="1">
      <c r="A11" s="5">
        <v>2</v>
      </c>
      <c r="B11" s="11" t="s">
        <v>18</v>
      </c>
      <c r="C11" s="33">
        <v>1</v>
      </c>
      <c r="D11" s="14" t="s">
        <v>8</v>
      </c>
      <c r="E11" s="34">
        <v>51</v>
      </c>
      <c r="F11" s="29" t="s">
        <v>278</v>
      </c>
      <c r="G11" s="23" t="s">
        <v>279</v>
      </c>
      <c r="H11" s="46">
        <v>3205</v>
      </c>
      <c r="I11" s="5">
        <f aca="true" t="shared" si="3" ref="I11:I35">M11</f>
        <v>7</v>
      </c>
      <c r="J11" s="7"/>
      <c r="K11" s="7"/>
      <c r="L11" s="5">
        <f aca="true" t="shared" si="4" ref="L11:L35">IF(M11&lt;&gt;P11,"修正済","")</f>
      </c>
      <c r="M11" s="5">
        <f aca="true" t="shared" si="5" ref="M11:M35">P11</f>
        <v>7</v>
      </c>
      <c r="N11" s="48">
        <f aca="true" t="shared" si="6" ref="N11:N35">IF(ISTEXT(O11),P11,"")</f>
      </c>
      <c r="O11" s="49">
        <f aca="true" t="shared" si="7" ref="O11:O35">IF(P11&lt;&gt;Q11,"位修正",)</f>
        <v>0</v>
      </c>
      <c r="P11" s="88">
        <f t="shared" si="0"/>
        <v>7</v>
      </c>
      <c r="Q11" s="88">
        <f t="shared" si="1"/>
        <v>7</v>
      </c>
      <c r="R11" s="89">
        <f t="shared" si="2"/>
        <v>3204.89</v>
      </c>
    </row>
    <row r="12" spans="1:18" ht="14.25" customHeight="1">
      <c r="A12" s="5">
        <v>3</v>
      </c>
      <c r="B12" s="11" t="s">
        <v>30</v>
      </c>
      <c r="C12" s="11">
        <v>9</v>
      </c>
      <c r="D12" s="4" t="s">
        <v>8</v>
      </c>
      <c r="E12" s="12">
        <v>12</v>
      </c>
      <c r="F12" s="29" t="s">
        <v>280</v>
      </c>
      <c r="G12" s="23" t="s">
        <v>281</v>
      </c>
      <c r="H12" s="46">
        <v>1716</v>
      </c>
      <c r="I12" s="5">
        <f t="shared" si="3"/>
        <v>23</v>
      </c>
      <c r="J12" s="7"/>
      <c r="K12" s="7"/>
      <c r="L12" s="5">
        <f t="shared" si="4"/>
      </c>
      <c r="M12" s="5">
        <f t="shared" si="5"/>
        <v>23</v>
      </c>
      <c r="N12" s="48">
        <f t="shared" si="6"/>
      </c>
      <c r="O12" s="49">
        <f t="shared" si="7"/>
        <v>0</v>
      </c>
      <c r="P12" s="88">
        <f t="shared" si="0"/>
        <v>23</v>
      </c>
      <c r="Q12" s="88">
        <f t="shared" si="1"/>
        <v>23</v>
      </c>
      <c r="R12" s="89">
        <f t="shared" si="2"/>
        <v>1715.88</v>
      </c>
    </row>
    <row r="13" spans="1:18" ht="14.25" customHeight="1">
      <c r="A13" s="5">
        <v>4</v>
      </c>
      <c r="B13" s="11" t="s">
        <v>282</v>
      </c>
      <c r="C13" s="32">
        <v>6</v>
      </c>
      <c r="D13" s="7" t="s">
        <v>8</v>
      </c>
      <c r="E13" s="30">
        <v>11</v>
      </c>
      <c r="F13" s="29" t="s">
        <v>78</v>
      </c>
      <c r="G13" s="23" t="s">
        <v>79</v>
      </c>
      <c r="H13" s="46">
        <v>2353</v>
      </c>
      <c r="I13" s="5">
        <f t="shared" si="3"/>
        <v>16</v>
      </c>
      <c r="J13" s="7"/>
      <c r="L13" s="5">
        <f t="shared" si="4"/>
      </c>
      <c r="M13" s="5">
        <f t="shared" si="5"/>
        <v>16</v>
      </c>
      <c r="N13" s="48">
        <f t="shared" si="6"/>
      </c>
      <c r="O13" s="49">
        <f t="shared" si="7"/>
        <v>0</v>
      </c>
      <c r="P13" s="88">
        <f t="shared" si="0"/>
        <v>16</v>
      </c>
      <c r="Q13" s="88">
        <f t="shared" si="1"/>
        <v>16</v>
      </c>
      <c r="R13" s="89">
        <f t="shared" si="2"/>
        <v>2352.87</v>
      </c>
    </row>
    <row r="14" spans="1:18" ht="14.25" customHeight="1">
      <c r="A14" s="5">
        <v>5</v>
      </c>
      <c r="B14" s="11" t="s">
        <v>16</v>
      </c>
      <c r="C14" s="11">
        <v>2</v>
      </c>
      <c r="D14" s="4" t="s">
        <v>8</v>
      </c>
      <c r="E14" s="12">
        <v>9</v>
      </c>
      <c r="F14" s="29" t="s">
        <v>171</v>
      </c>
      <c r="G14" s="23" t="s">
        <v>108</v>
      </c>
      <c r="H14" s="46">
        <v>4077</v>
      </c>
      <c r="I14" s="5">
        <f t="shared" si="3"/>
        <v>2</v>
      </c>
      <c r="J14" s="7"/>
      <c r="L14" s="5">
        <f t="shared" si="4"/>
      </c>
      <c r="M14" s="5">
        <f t="shared" si="5"/>
        <v>2</v>
      </c>
      <c r="N14" s="48">
        <f t="shared" si="6"/>
      </c>
      <c r="O14" s="49">
        <f t="shared" si="7"/>
        <v>0</v>
      </c>
      <c r="P14" s="88">
        <f t="shared" si="0"/>
        <v>2</v>
      </c>
      <c r="Q14" s="88">
        <f t="shared" si="1"/>
        <v>2</v>
      </c>
      <c r="R14" s="89">
        <f t="shared" si="2"/>
        <v>4076.86</v>
      </c>
    </row>
    <row r="15" spans="1:18" ht="14.25" customHeight="1">
      <c r="A15" s="5">
        <v>6</v>
      </c>
      <c r="B15" s="11" t="s">
        <v>283</v>
      </c>
      <c r="C15" s="26">
        <v>8</v>
      </c>
      <c r="D15" s="3" t="s">
        <v>8</v>
      </c>
      <c r="E15" s="27">
        <v>5</v>
      </c>
      <c r="F15" s="29" t="s">
        <v>270</v>
      </c>
      <c r="G15" s="23" t="s">
        <v>284</v>
      </c>
      <c r="H15" s="46">
        <v>1533</v>
      </c>
      <c r="I15" s="5">
        <f t="shared" si="3"/>
        <v>25</v>
      </c>
      <c r="J15" s="7"/>
      <c r="L15" s="5">
        <f t="shared" si="4"/>
      </c>
      <c r="M15" s="5">
        <f t="shared" si="5"/>
        <v>25</v>
      </c>
      <c r="N15" s="48">
        <f t="shared" si="6"/>
      </c>
      <c r="O15" s="49">
        <f t="shared" si="7"/>
        <v>0</v>
      </c>
      <c r="P15" s="88">
        <f t="shared" si="0"/>
        <v>25</v>
      </c>
      <c r="Q15" s="88">
        <f t="shared" si="1"/>
        <v>25</v>
      </c>
      <c r="R15" s="89">
        <f t="shared" si="2"/>
        <v>1532.85</v>
      </c>
    </row>
    <row r="16" spans="1:18" ht="14.25" customHeight="1">
      <c r="A16" s="5">
        <v>7</v>
      </c>
      <c r="B16" s="11" t="s">
        <v>16</v>
      </c>
      <c r="C16" s="11">
        <v>2</v>
      </c>
      <c r="D16" s="4" t="s">
        <v>8</v>
      </c>
      <c r="E16" s="12">
        <v>56</v>
      </c>
      <c r="F16" s="29" t="s">
        <v>160</v>
      </c>
      <c r="G16" s="23" t="s">
        <v>285</v>
      </c>
      <c r="H16" s="46">
        <v>2765</v>
      </c>
      <c r="I16" s="5">
        <f t="shared" si="3"/>
        <v>14</v>
      </c>
      <c r="J16" s="7"/>
      <c r="L16" s="5">
        <f t="shared" si="4"/>
      </c>
      <c r="M16" s="5">
        <f t="shared" si="5"/>
        <v>14</v>
      </c>
      <c r="N16" s="48">
        <f t="shared" si="6"/>
      </c>
      <c r="O16" s="49">
        <f t="shared" si="7"/>
        <v>0</v>
      </c>
      <c r="P16" s="88">
        <f t="shared" si="0"/>
        <v>14</v>
      </c>
      <c r="Q16" s="88">
        <f t="shared" si="1"/>
        <v>14</v>
      </c>
      <c r="R16" s="89">
        <f t="shared" si="2"/>
        <v>2764.84</v>
      </c>
    </row>
    <row r="17" spans="1:18" ht="14.25" customHeight="1">
      <c r="A17" s="5">
        <v>8</v>
      </c>
      <c r="B17" s="11" t="s">
        <v>17</v>
      </c>
      <c r="C17" s="32">
        <v>3</v>
      </c>
      <c r="D17" s="7" t="s">
        <v>8</v>
      </c>
      <c r="E17" s="30">
        <v>24</v>
      </c>
      <c r="F17" s="29" t="s">
        <v>286</v>
      </c>
      <c r="G17" s="23" t="s">
        <v>287</v>
      </c>
      <c r="H17" s="46">
        <v>2267</v>
      </c>
      <c r="I17" s="5">
        <f t="shared" si="3"/>
        <v>18</v>
      </c>
      <c r="J17" s="7"/>
      <c r="L17" s="5">
        <f t="shared" si="4"/>
      </c>
      <c r="M17" s="5">
        <f t="shared" si="5"/>
        <v>18</v>
      </c>
      <c r="N17" s="48">
        <f t="shared" si="6"/>
      </c>
      <c r="O17" s="49">
        <f t="shared" si="7"/>
        <v>0</v>
      </c>
      <c r="P17" s="88">
        <f t="shared" si="0"/>
        <v>18</v>
      </c>
      <c r="Q17" s="88">
        <f t="shared" si="1"/>
        <v>18</v>
      </c>
      <c r="R17" s="89">
        <f t="shared" si="2"/>
        <v>2266.83</v>
      </c>
    </row>
    <row r="18" spans="1:18" ht="14.25" customHeight="1">
      <c r="A18" s="5">
        <v>9</v>
      </c>
      <c r="B18" s="11" t="s">
        <v>288</v>
      </c>
      <c r="C18" s="11">
        <v>7</v>
      </c>
      <c r="D18" s="4" t="s">
        <v>8</v>
      </c>
      <c r="E18" s="12">
        <v>12</v>
      </c>
      <c r="F18" s="29" t="s">
        <v>289</v>
      </c>
      <c r="G18" s="23" t="s">
        <v>290</v>
      </c>
      <c r="H18" s="46">
        <v>1530</v>
      </c>
      <c r="I18" s="5">
        <f t="shared" si="3"/>
        <v>26</v>
      </c>
      <c r="J18" s="7"/>
      <c r="L18" s="5">
        <f t="shared" si="4"/>
      </c>
      <c r="M18" s="5">
        <f t="shared" si="5"/>
        <v>26</v>
      </c>
      <c r="N18" s="48">
        <f t="shared" si="6"/>
      </c>
      <c r="O18" s="49">
        <f t="shared" si="7"/>
        <v>0</v>
      </c>
      <c r="P18" s="88">
        <f t="shared" si="0"/>
        <v>26</v>
      </c>
      <c r="Q18" s="88">
        <f t="shared" si="1"/>
        <v>26</v>
      </c>
      <c r="R18" s="89">
        <f t="shared" si="2"/>
        <v>1529.82</v>
      </c>
    </row>
    <row r="19" spans="1:18" ht="14.25" customHeight="1">
      <c r="A19" s="5">
        <v>10</v>
      </c>
      <c r="B19" s="11" t="s">
        <v>282</v>
      </c>
      <c r="C19" s="11">
        <v>6</v>
      </c>
      <c r="D19" s="4" t="s">
        <v>8</v>
      </c>
      <c r="E19" s="12">
        <v>15</v>
      </c>
      <c r="F19" s="29" t="s">
        <v>247</v>
      </c>
      <c r="G19" s="23" t="s">
        <v>55</v>
      </c>
      <c r="H19" s="46">
        <v>2847</v>
      </c>
      <c r="I19" s="5">
        <f t="shared" si="3"/>
        <v>11</v>
      </c>
      <c r="J19" s="7"/>
      <c r="L19" s="5">
        <f t="shared" si="4"/>
      </c>
      <c r="M19" s="5">
        <f t="shared" si="5"/>
        <v>11</v>
      </c>
      <c r="N19" s="48">
        <f t="shared" si="6"/>
      </c>
      <c r="O19" s="49">
        <f t="shared" si="7"/>
        <v>0</v>
      </c>
      <c r="P19" s="88">
        <f t="shared" si="0"/>
        <v>11</v>
      </c>
      <c r="Q19" s="88">
        <f t="shared" si="1"/>
        <v>11</v>
      </c>
      <c r="R19" s="89">
        <f t="shared" si="2"/>
        <v>2846.81</v>
      </c>
    </row>
    <row r="20" spans="1:18" ht="14.25" customHeight="1">
      <c r="A20" s="5">
        <v>11</v>
      </c>
      <c r="B20" s="11" t="s">
        <v>283</v>
      </c>
      <c r="C20" s="26">
        <v>8</v>
      </c>
      <c r="D20" s="3" t="s">
        <v>8</v>
      </c>
      <c r="E20" s="27">
        <v>8</v>
      </c>
      <c r="F20" s="29" t="s">
        <v>214</v>
      </c>
      <c r="G20" s="23" t="s">
        <v>35</v>
      </c>
      <c r="H20" s="46">
        <v>2089</v>
      </c>
      <c r="I20" s="5">
        <f t="shared" si="3"/>
        <v>20</v>
      </c>
      <c r="J20" s="7"/>
      <c r="L20" s="5">
        <f t="shared" si="4"/>
      </c>
      <c r="M20" s="5">
        <f t="shared" si="5"/>
        <v>20</v>
      </c>
      <c r="N20" s="48">
        <f t="shared" si="6"/>
      </c>
      <c r="O20" s="49">
        <f t="shared" si="7"/>
        <v>0</v>
      </c>
      <c r="P20" s="88">
        <f t="shared" si="0"/>
        <v>20</v>
      </c>
      <c r="Q20" s="88">
        <f t="shared" si="1"/>
        <v>20</v>
      </c>
      <c r="R20" s="89">
        <f t="shared" si="2"/>
        <v>2088.8</v>
      </c>
    </row>
    <row r="21" spans="1:18" ht="14.25" customHeight="1">
      <c r="A21" s="5">
        <v>12</v>
      </c>
      <c r="B21" s="11" t="s">
        <v>18</v>
      </c>
      <c r="C21" s="11">
        <v>1</v>
      </c>
      <c r="D21" s="4" t="s">
        <v>8</v>
      </c>
      <c r="E21" s="12">
        <v>19</v>
      </c>
      <c r="F21" s="29" t="s">
        <v>146</v>
      </c>
      <c r="G21" s="23" t="s">
        <v>0</v>
      </c>
      <c r="H21" s="46">
        <v>3659</v>
      </c>
      <c r="I21" s="5">
        <f t="shared" si="3"/>
        <v>3</v>
      </c>
      <c r="J21" s="7"/>
      <c r="L21" s="5">
        <f t="shared" si="4"/>
      </c>
      <c r="M21" s="5">
        <f t="shared" si="5"/>
        <v>3</v>
      </c>
      <c r="N21" s="48">
        <f t="shared" si="6"/>
      </c>
      <c r="O21" s="49">
        <f t="shared" si="7"/>
        <v>0</v>
      </c>
      <c r="P21" s="88">
        <f t="shared" si="0"/>
        <v>3</v>
      </c>
      <c r="Q21" s="88">
        <f t="shared" si="1"/>
        <v>3</v>
      </c>
      <c r="R21" s="89">
        <f t="shared" si="2"/>
        <v>3658.79</v>
      </c>
    </row>
    <row r="22" spans="1:18" ht="14.25" customHeight="1">
      <c r="A22" s="5">
        <v>13</v>
      </c>
      <c r="B22" s="11" t="s">
        <v>17</v>
      </c>
      <c r="C22" s="32">
        <v>3</v>
      </c>
      <c r="D22" s="4" t="s">
        <v>8</v>
      </c>
      <c r="E22" s="30">
        <v>23</v>
      </c>
      <c r="F22" s="29" t="s">
        <v>194</v>
      </c>
      <c r="G22" s="23" t="s">
        <v>291</v>
      </c>
      <c r="H22" s="46">
        <v>2857</v>
      </c>
      <c r="I22" s="5">
        <f t="shared" si="3"/>
        <v>10</v>
      </c>
      <c r="J22" s="7"/>
      <c r="L22" s="5">
        <f t="shared" si="4"/>
      </c>
      <c r="M22" s="5">
        <f t="shared" si="5"/>
        <v>10</v>
      </c>
      <c r="N22" s="48">
        <f t="shared" si="6"/>
      </c>
      <c r="O22" s="49">
        <f t="shared" si="7"/>
        <v>0</v>
      </c>
      <c r="P22" s="88">
        <f t="shared" si="0"/>
        <v>10</v>
      </c>
      <c r="Q22" s="88">
        <f t="shared" si="1"/>
        <v>10</v>
      </c>
      <c r="R22" s="89">
        <f t="shared" si="2"/>
        <v>2856.78</v>
      </c>
    </row>
    <row r="23" spans="1:18" ht="14.25" customHeight="1">
      <c r="A23" s="5">
        <v>14</v>
      </c>
      <c r="B23" s="11" t="s">
        <v>16</v>
      </c>
      <c r="C23" s="11">
        <v>2</v>
      </c>
      <c r="D23" s="4" t="s">
        <v>8</v>
      </c>
      <c r="E23" s="12">
        <v>54</v>
      </c>
      <c r="F23" s="29" t="s">
        <v>157</v>
      </c>
      <c r="G23" s="23" t="s">
        <v>292</v>
      </c>
      <c r="H23" s="46">
        <v>2026</v>
      </c>
      <c r="I23" s="5">
        <f t="shared" si="3"/>
        <v>21</v>
      </c>
      <c r="J23" s="7"/>
      <c r="L23" s="5">
        <f t="shared" si="4"/>
      </c>
      <c r="M23" s="5">
        <f t="shared" si="5"/>
        <v>21</v>
      </c>
      <c r="N23" s="48">
        <f t="shared" si="6"/>
      </c>
      <c r="O23" s="49">
        <f t="shared" si="7"/>
        <v>0</v>
      </c>
      <c r="P23" s="88">
        <f t="shared" si="0"/>
        <v>21</v>
      </c>
      <c r="Q23" s="88">
        <f t="shared" si="1"/>
        <v>21</v>
      </c>
      <c r="R23" s="89">
        <f t="shared" si="2"/>
        <v>2025.77</v>
      </c>
    </row>
    <row r="24" spans="1:18" ht="14.25" customHeight="1">
      <c r="A24" s="5">
        <v>15</v>
      </c>
      <c r="B24" s="11" t="s">
        <v>30</v>
      </c>
      <c r="C24" s="26">
        <v>9</v>
      </c>
      <c r="D24" s="4" t="s">
        <v>8</v>
      </c>
      <c r="E24" s="27">
        <v>6</v>
      </c>
      <c r="F24" s="29" t="s">
        <v>183</v>
      </c>
      <c r="G24" s="23" t="s">
        <v>293</v>
      </c>
      <c r="H24" s="46">
        <v>3235</v>
      </c>
      <c r="I24" s="5">
        <f t="shared" si="3"/>
        <v>6</v>
      </c>
      <c r="J24" s="7"/>
      <c r="K24" s="7"/>
      <c r="L24" s="5">
        <f t="shared" si="4"/>
      </c>
      <c r="M24" s="5">
        <f t="shared" si="5"/>
        <v>6</v>
      </c>
      <c r="N24" s="48">
        <f t="shared" si="6"/>
      </c>
      <c r="O24" s="49">
        <f t="shared" si="7"/>
        <v>0</v>
      </c>
      <c r="P24" s="88">
        <f t="shared" si="0"/>
        <v>6</v>
      </c>
      <c r="Q24" s="88">
        <f t="shared" si="1"/>
        <v>6</v>
      </c>
      <c r="R24" s="89">
        <f t="shared" si="2"/>
        <v>3234.76</v>
      </c>
    </row>
    <row r="25" spans="1:18" ht="14.25" customHeight="1">
      <c r="A25" s="5">
        <v>16</v>
      </c>
      <c r="B25" s="11" t="s">
        <v>80</v>
      </c>
      <c r="C25" s="11">
        <v>5</v>
      </c>
      <c r="D25" s="4" t="s">
        <v>8</v>
      </c>
      <c r="E25" s="12">
        <v>7</v>
      </c>
      <c r="F25" s="29" t="s">
        <v>217</v>
      </c>
      <c r="G25" s="23" t="s">
        <v>294</v>
      </c>
      <c r="H25" s="46">
        <v>2560</v>
      </c>
      <c r="I25" s="5">
        <f t="shared" si="3"/>
        <v>15</v>
      </c>
      <c r="J25" s="7"/>
      <c r="K25" s="7"/>
      <c r="L25" s="5">
        <f t="shared" si="4"/>
      </c>
      <c r="M25" s="5">
        <f t="shared" si="5"/>
        <v>15</v>
      </c>
      <c r="N25" s="48">
        <f t="shared" si="6"/>
      </c>
      <c r="O25" s="49">
        <f t="shared" si="7"/>
        <v>0</v>
      </c>
      <c r="P25" s="88">
        <f t="shared" si="0"/>
        <v>15</v>
      </c>
      <c r="Q25" s="88">
        <f t="shared" si="1"/>
        <v>15</v>
      </c>
      <c r="R25" s="89">
        <f t="shared" si="2"/>
        <v>2559.75</v>
      </c>
    </row>
    <row r="26" spans="1:18" ht="14.25" customHeight="1">
      <c r="A26" s="5">
        <v>17</v>
      </c>
      <c r="B26" s="11" t="s">
        <v>282</v>
      </c>
      <c r="C26" s="11">
        <v>6</v>
      </c>
      <c r="D26" s="4" t="s">
        <v>8</v>
      </c>
      <c r="E26" s="12">
        <v>24</v>
      </c>
      <c r="F26" s="29" t="s">
        <v>230</v>
      </c>
      <c r="G26" s="23" t="s">
        <v>295</v>
      </c>
      <c r="H26" s="46">
        <v>4266</v>
      </c>
      <c r="I26" s="5">
        <f t="shared" si="3"/>
        <v>1</v>
      </c>
      <c r="J26" s="7"/>
      <c r="K26" s="7"/>
      <c r="L26" s="5">
        <f t="shared" si="4"/>
      </c>
      <c r="M26" s="5">
        <f t="shared" si="5"/>
        <v>1</v>
      </c>
      <c r="N26" s="48">
        <f t="shared" si="6"/>
      </c>
      <c r="O26" s="49">
        <f t="shared" si="7"/>
        <v>0</v>
      </c>
      <c r="P26" s="88">
        <f t="shared" si="0"/>
        <v>1</v>
      </c>
      <c r="Q26" s="88">
        <f t="shared" si="1"/>
        <v>1</v>
      </c>
      <c r="R26" s="89">
        <f t="shared" si="2"/>
        <v>4265.74</v>
      </c>
    </row>
    <row r="27" spans="1:18" ht="14.25" customHeight="1">
      <c r="A27" s="5">
        <v>18</v>
      </c>
      <c r="B27" s="11" t="s">
        <v>283</v>
      </c>
      <c r="C27" s="33">
        <v>8</v>
      </c>
      <c r="D27" s="14" t="s">
        <v>8</v>
      </c>
      <c r="E27" s="34">
        <v>6</v>
      </c>
      <c r="F27" s="29" t="s">
        <v>215</v>
      </c>
      <c r="G27" s="23" t="s">
        <v>32</v>
      </c>
      <c r="H27" s="46">
        <v>1815</v>
      </c>
      <c r="I27" s="5">
        <f t="shared" si="3"/>
        <v>22</v>
      </c>
      <c r="J27" s="7"/>
      <c r="K27" s="7"/>
      <c r="L27" s="5">
        <f t="shared" si="4"/>
      </c>
      <c r="M27" s="5">
        <f t="shared" si="5"/>
        <v>22</v>
      </c>
      <c r="N27" s="48">
        <f t="shared" si="6"/>
      </c>
      <c r="O27" s="49">
        <f t="shared" si="7"/>
        <v>0</v>
      </c>
      <c r="P27" s="88">
        <f t="shared" si="0"/>
        <v>22</v>
      </c>
      <c r="Q27" s="88">
        <f t="shared" si="1"/>
        <v>22</v>
      </c>
      <c r="R27" s="89">
        <f t="shared" si="2"/>
        <v>1814.73</v>
      </c>
    </row>
    <row r="28" spans="1:18" ht="14.25" customHeight="1">
      <c r="A28" s="5">
        <v>19</v>
      </c>
      <c r="B28" s="11" t="s">
        <v>16</v>
      </c>
      <c r="C28" s="11">
        <v>2</v>
      </c>
      <c r="D28" s="4" t="s">
        <v>8</v>
      </c>
      <c r="E28" s="12">
        <v>7</v>
      </c>
      <c r="F28" s="29" t="s">
        <v>296</v>
      </c>
      <c r="G28" s="23" t="s">
        <v>297</v>
      </c>
      <c r="H28" s="46">
        <v>2234</v>
      </c>
      <c r="I28" s="5">
        <f t="shared" si="3"/>
        <v>19</v>
      </c>
      <c r="J28" s="7"/>
      <c r="K28" s="7"/>
      <c r="L28" s="5">
        <f t="shared" si="4"/>
      </c>
      <c r="M28" s="5">
        <f t="shared" si="5"/>
        <v>19</v>
      </c>
      <c r="N28" s="48">
        <f t="shared" si="6"/>
      </c>
      <c r="O28" s="49">
        <f t="shared" si="7"/>
        <v>0</v>
      </c>
      <c r="P28" s="88">
        <f t="shared" si="0"/>
        <v>19</v>
      </c>
      <c r="Q28" s="88">
        <f t="shared" si="1"/>
        <v>19</v>
      </c>
      <c r="R28" s="89">
        <f t="shared" si="2"/>
        <v>2233.72</v>
      </c>
    </row>
    <row r="29" spans="1:18" ht="14.25" customHeight="1">
      <c r="A29" s="5">
        <v>20</v>
      </c>
      <c r="B29" s="11" t="s">
        <v>18</v>
      </c>
      <c r="C29" s="11">
        <v>1</v>
      </c>
      <c r="D29" s="4" t="s">
        <v>8</v>
      </c>
      <c r="E29" s="12">
        <v>41</v>
      </c>
      <c r="F29" s="29" t="s">
        <v>298</v>
      </c>
      <c r="G29" s="23" t="s">
        <v>299</v>
      </c>
      <c r="H29" s="46">
        <v>1713</v>
      </c>
      <c r="I29" s="5">
        <f t="shared" si="3"/>
        <v>24</v>
      </c>
      <c r="J29" s="7"/>
      <c r="K29" s="7"/>
      <c r="L29" s="5">
        <f t="shared" si="4"/>
      </c>
      <c r="M29" s="5">
        <f t="shared" si="5"/>
        <v>24</v>
      </c>
      <c r="N29" s="48">
        <f t="shared" si="6"/>
      </c>
      <c r="O29" s="49">
        <f t="shared" si="7"/>
        <v>0</v>
      </c>
      <c r="P29" s="88">
        <f t="shared" si="0"/>
        <v>24</v>
      </c>
      <c r="Q29" s="88">
        <f t="shared" si="1"/>
        <v>24</v>
      </c>
      <c r="R29" s="89">
        <f t="shared" si="2"/>
        <v>1712.71</v>
      </c>
    </row>
    <row r="30" spans="1:18" ht="14.25" customHeight="1">
      <c r="A30" s="5">
        <v>21</v>
      </c>
      <c r="B30" s="11" t="s">
        <v>17</v>
      </c>
      <c r="C30" s="26">
        <v>3</v>
      </c>
      <c r="D30" s="3" t="s">
        <v>8</v>
      </c>
      <c r="E30" s="27">
        <v>22</v>
      </c>
      <c r="F30" s="29" t="s">
        <v>195</v>
      </c>
      <c r="G30" s="23" t="s">
        <v>300</v>
      </c>
      <c r="H30" s="46">
        <v>3535</v>
      </c>
      <c r="I30" s="5">
        <f t="shared" si="3"/>
        <v>4</v>
      </c>
      <c r="J30" s="7"/>
      <c r="K30" s="7"/>
      <c r="L30" s="5">
        <f t="shared" si="4"/>
      </c>
      <c r="M30" s="5">
        <f t="shared" si="5"/>
        <v>4</v>
      </c>
      <c r="N30" s="48">
        <f t="shared" si="6"/>
      </c>
      <c r="O30" s="49">
        <f t="shared" si="7"/>
        <v>0</v>
      </c>
      <c r="P30" s="88">
        <f t="shared" si="0"/>
        <v>4</v>
      </c>
      <c r="Q30" s="88">
        <f t="shared" si="1"/>
        <v>4</v>
      </c>
      <c r="R30" s="89">
        <f t="shared" si="2"/>
        <v>3534.7</v>
      </c>
    </row>
    <row r="31" spans="1:18" ht="14.25" customHeight="1">
      <c r="A31" s="5">
        <v>22</v>
      </c>
      <c r="B31" s="11" t="s">
        <v>288</v>
      </c>
      <c r="C31" s="11">
        <v>7</v>
      </c>
      <c r="D31" s="4" t="s">
        <v>8</v>
      </c>
      <c r="E31" s="12">
        <v>13</v>
      </c>
      <c r="F31" s="29" t="s">
        <v>301</v>
      </c>
      <c r="G31" s="23" t="s">
        <v>141</v>
      </c>
      <c r="H31" s="46">
        <v>2914</v>
      </c>
      <c r="I31" s="5">
        <f t="shared" si="3"/>
        <v>9</v>
      </c>
      <c r="J31" s="7"/>
      <c r="K31" s="7"/>
      <c r="L31" s="5">
        <f t="shared" si="4"/>
      </c>
      <c r="M31" s="5">
        <f t="shared" si="5"/>
        <v>9</v>
      </c>
      <c r="N31" s="48">
        <f t="shared" si="6"/>
      </c>
      <c r="O31" s="49">
        <f t="shared" si="7"/>
        <v>0</v>
      </c>
      <c r="P31" s="88">
        <f t="shared" si="0"/>
        <v>9</v>
      </c>
      <c r="Q31" s="88">
        <f t="shared" si="1"/>
        <v>9</v>
      </c>
      <c r="R31" s="89">
        <f t="shared" si="2"/>
        <v>2913.69</v>
      </c>
    </row>
    <row r="32" spans="1:18" ht="14.25" customHeight="1">
      <c r="A32" s="5">
        <v>23</v>
      </c>
      <c r="B32" s="11" t="s">
        <v>282</v>
      </c>
      <c r="C32" s="32">
        <v>6</v>
      </c>
      <c r="D32" s="7" t="s">
        <v>8</v>
      </c>
      <c r="E32" s="30">
        <v>27</v>
      </c>
      <c r="F32" s="29" t="s">
        <v>233</v>
      </c>
      <c r="G32" s="23" t="s">
        <v>302</v>
      </c>
      <c r="H32" s="46">
        <v>2778</v>
      </c>
      <c r="I32" s="5">
        <f t="shared" si="3"/>
        <v>13</v>
      </c>
      <c r="J32" s="7"/>
      <c r="K32" s="7"/>
      <c r="L32" s="5">
        <f t="shared" si="4"/>
      </c>
      <c r="M32" s="5">
        <f t="shared" si="5"/>
        <v>13</v>
      </c>
      <c r="N32" s="48">
        <f t="shared" si="6"/>
      </c>
      <c r="O32" s="49">
        <f t="shared" si="7"/>
        <v>0</v>
      </c>
      <c r="P32" s="88">
        <f t="shared" si="0"/>
        <v>13</v>
      </c>
      <c r="Q32" s="88">
        <f t="shared" si="1"/>
        <v>13</v>
      </c>
      <c r="R32" s="89">
        <f t="shared" si="2"/>
        <v>2777.68</v>
      </c>
    </row>
    <row r="33" spans="1:18" ht="14.25" customHeight="1">
      <c r="A33" s="5">
        <v>24</v>
      </c>
      <c r="B33" s="11" t="s">
        <v>30</v>
      </c>
      <c r="C33" s="33">
        <v>9</v>
      </c>
      <c r="D33" s="14" t="s">
        <v>8</v>
      </c>
      <c r="E33" s="34">
        <v>2</v>
      </c>
      <c r="F33" s="29" t="s">
        <v>184</v>
      </c>
      <c r="G33" s="23" t="s">
        <v>52</v>
      </c>
      <c r="H33" s="46">
        <v>2305</v>
      </c>
      <c r="I33" s="5">
        <f t="shared" si="3"/>
        <v>17</v>
      </c>
      <c r="J33" s="7"/>
      <c r="K33" s="7"/>
      <c r="L33" s="5">
        <f t="shared" si="4"/>
      </c>
      <c r="M33" s="5">
        <f t="shared" si="5"/>
        <v>17</v>
      </c>
      <c r="N33" s="48">
        <f t="shared" si="6"/>
      </c>
      <c r="O33" s="49">
        <f t="shared" si="7"/>
        <v>0</v>
      </c>
      <c r="P33" s="88">
        <f t="shared" si="0"/>
        <v>17</v>
      </c>
      <c r="Q33" s="88">
        <f t="shared" si="1"/>
        <v>17</v>
      </c>
      <c r="R33" s="89">
        <f t="shared" si="2"/>
        <v>2304.67</v>
      </c>
    </row>
    <row r="34" spans="1:18" ht="14.25" customHeight="1">
      <c r="A34" s="5">
        <v>25</v>
      </c>
      <c r="B34" s="11" t="s">
        <v>16</v>
      </c>
      <c r="C34" s="11">
        <v>2</v>
      </c>
      <c r="D34" s="4" t="s">
        <v>8</v>
      </c>
      <c r="E34" s="12">
        <v>19</v>
      </c>
      <c r="F34" s="29" t="s">
        <v>303</v>
      </c>
      <c r="G34" s="23" t="s">
        <v>304</v>
      </c>
      <c r="H34" s="46">
        <v>2811</v>
      </c>
      <c r="I34" s="5">
        <f t="shared" si="3"/>
        <v>12</v>
      </c>
      <c r="J34" s="7"/>
      <c r="K34" s="7"/>
      <c r="L34" s="5">
        <f t="shared" si="4"/>
      </c>
      <c r="M34" s="5">
        <f t="shared" si="5"/>
        <v>12</v>
      </c>
      <c r="N34" s="48">
        <f t="shared" si="6"/>
      </c>
      <c r="O34" s="49">
        <f t="shared" si="7"/>
        <v>0</v>
      </c>
      <c r="P34" s="88">
        <f t="shared" si="0"/>
        <v>12</v>
      </c>
      <c r="Q34" s="88">
        <f t="shared" si="1"/>
        <v>12</v>
      </c>
      <c r="R34" s="89">
        <f t="shared" si="2"/>
        <v>2810.66</v>
      </c>
    </row>
    <row r="35" spans="1:18" ht="14.25" customHeight="1">
      <c r="A35" s="5">
        <v>26</v>
      </c>
      <c r="B35" s="11" t="s">
        <v>18</v>
      </c>
      <c r="C35" s="26">
        <v>1</v>
      </c>
      <c r="D35" s="3" t="s">
        <v>8</v>
      </c>
      <c r="E35" s="27">
        <v>44</v>
      </c>
      <c r="F35" s="29" t="s">
        <v>305</v>
      </c>
      <c r="G35" s="23" t="s">
        <v>306</v>
      </c>
      <c r="H35" s="46">
        <v>2975</v>
      </c>
      <c r="I35" s="5">
        <f t="shared" si="3"/>
        <v>8</v>
      </c>
      <c r="J35" s="7"/>
      <c r="K35" s="7"/>
      <c r="L35" s="5">
        <f t="shared" si="4"/>
      </c>
      <c r="M35" s="5">
        <f t="shared" si="5"/>
        <v>8</v>
      </c>
      <c r="N35" s="48">
        <f t="shared" si="6"/>
      </c>
      <c r="O35" s="49">
        <f t="shared" si="7"/>
        <v>0</v>
      </c>
      <c r="P35" s="88">
        <f t="shared" si="0"/>
        <v>8</v>
      </c>
      <c r="Q35" s="88">
        <f t="shared" si="1"/>
        <v>8</v>
      </c>
      <c r="R35" s="89">
        <f t="shared" si="2"/>
        <v>2974.65</v>
      </c>
    </row>
    <row r="36" spans="2:11" ht="14.25" customHeight="1">
      <c r="B36" s="7"/>
      <c r="C36" s="7"/>
      <c r="D36" s="7"/>
      <c r="E36" s="7"/>
      <c r="F36" s="7"/>
      <c r="G36" s="7"/>
      <c r="H36" s="7"/>
      <c r="I36" s="7"/>
      <c r="J36" s="7"/>
      <c r="K36" s="7"/>
    </row>
    <row r="37" spans="2:11" ht="14.25" customHeight="1">
      <c r="B37" s="2" t="s">
        <v>307</v>
      </c>
      <c r="J37" s="7"/>
      <c r="K37" s="7"/>
    </row>
    <row r="38" spans="1:11" ht="14.25" customHeight="1">
      <c r="A38" s="5" t="s">
        <v>575</v>
      </c>
      <c r="B38" s="5" t="s">
        <v>570</v>
      </c>
      <c r="C38" s="142" t="s">
        <v>571</v>
      </c>
      <c r="D38" s="147"/>
      <c r="E38" s="143"/>
      <c r="F38" s="15" t="s">
        <v>572</v>
      </c>
      <c r="G38" s="23" t="s">
        <v>573</v>
      </c>
      <c r="H38" s="5" t="s">
        <v>574</v>
      </c>
      <c r="I38" s="5" t="s">
        <v>576</v>
      </c>
      <c r="J38" s="7"/>
      <c r="K38" s="7"/>
    </row>
    <row r="39" spans="1:11" ht="14.25" customHeight="1">
      <c r="A39" s="5">
        <v>1</v>
      </c>
      <c r="B39" s="5" t="str">
        <f>INDEX($B$10:$H$35,MATCH($A39,$M$10:$M$35,0),1)</f>
        <v>吉美</v>
      </c>
      <c r="C39" s="11">
        <f>INDEX($B$10:$H$35,MATCH($A39,$M$10:$M$35,0),2)</f>
        <v>6</v>
      </c>
      <c r="D39" s="4" t="str">
        <f>INDEX($B$10:$H$35,MATCH($A39,$M$10:$M$35,0),3)</f>
        <v>-</v>
      </c>
      <c r="E39" s="12">
        <f>INDEX($B$10:$H$35,MATCH($A39,$M$10:$M$35,0),4)</f>
        <v>24</v>
      </c>
      <c r="F39" s="15" t="str">
        <f>INDEX($B$10:$H$35,MATCH($A39,$M$10:$M$35,0),5)</f>
        <v>四方　瑞月</v>
      </c>
      <c r="G39" s="23" t="str">
        <f>INDEX($B$10:$H$35,MATCH($A39,$M$10:$M$35,0),6)</f>
        <v>しかた　みずき</v>
      </c>
      <c r="H39" s="46">
        <f>INDEX($B$10:$H$35,MATCH($A39,$M$10:$M$35,0),7)</f>
        <v>4266</v>
      </c>
      <c r="I39" s="5"/>
      <c r="J39" s="7"/>
      <c r="K39" s="7"/>
    </row>
    <row r="40" spans="1:9" ht="14.25" customHeight="1">
      <c r="A40" s="5">
        <v>2</v>
      </c>
      <c r="B40" s="5" t="str">
        <f aca="true" t="shared" si="8" ref="B40:B46">INDEX($B$10:$H$35,MATCH($A40,$M$10:$M$35,0),1)</f>
        <v>中筋</v>
      </c>
      <c r="C40" s="11">
        <f aca="true" t="shared" si="9" ref="C40:C46">INDEX($B$10:$H$35,MATCH($A40,$M$10:$M$35,0),2)</f>
        <v>2</v>
      </c>
      <c r="D40" s="4" t="str">
        <f aca="true" t="shared" si="10" ref="D40:D46">INDEX($B$10:$H$35,MATCH($A40,$M$10:$M$35,0),3)</f>
        <v>-</v>
      </c>
      <c r="E40" s="12">
        <f aca="true" t="shared" si="11" ref="E40:E46">INDEX($B$10:$H$35,MATCH($A40,$M$10:$M$35,0),4)</f>
        <v>9</v>
      </c>
      <c r="F40" s="15" t="str">
        <f aca="true" t="shared" si="12" ref="F40:F46">INDEX($B$10:$H$35,MATCH($A40,$M$10:$M$35,0),5)</f>
        <v>波多野　仁美</v>
      </c>
      <c r="G40" s="23" t="str">
        <f aca="true" t="shared" si="13" ref="G40:G46">INDEX($B$10:$H$35,MATCH($A40,$M$10:$M$35,0),6)</f>
        <v>はたの　ひとみ</v>
      </c>
      <c r="H40" s="46">
        <f aca="true" t="shared" si="14" ref="H40:H46">INDEX($B$10:$H$35,MATCH($A40,$M$10:$M$35,0),7)</f>
        <v>4077</v>
      </c>
      <c r="I40" s="5"/>
    </row>
    <row r="41" spans="1:9" ht="14.25" customHeight="1">
      <c r="A41" s="5">
        <v>3</v>
      </c>
      <c r="B41" s="5" t="str">
        <f t="shared" si="8"/>
        <v>綾部</v>
      </c>
      <c r="C41" s="11">
        <f t="shared" si="9"/>
        <v>1</v>
      </c>
      <c r="D41" s="4" t="str">
        <f t="shared" si="10"/>
        <v>-</v>
      </c>
      <c r="E41" s="12">
        <f t="shared" si="11"/>
        <v>19</v>
      </c>
      <c r="F41" s="15" t="str">
        <f t="shared" si="12"/>
        <v>中　あやめ</v>
      </c>
      <c r="G41" s="23" t="str">
        <f t="shared" si="13"/>
        <v>なか　あやめ</v>
      </c>
      <c r="H41" s="46">
        <f t="shared" si="14"/>
        <v>3659</v>
      </c>
      <c r="I41" s="5"/>
    </row>
    <row r="42" spans="1:9" ht="14.25" customHeight="1">
      <c r="A42" s="5">
        <v>4</v>
      </c>
      <c r="B42" s="5" t="str">
        <f t="shared" si="8"/>
        <v>豊里</v>
      </c>
      <c r="C42" s="11">
        <f t="shared" si="9"/>
        <v>3</v>
      </c>
      <c r="D42" s="4" t="str">
        <f t="shared" si="10"/>
        <v>-</v>
      </c>
      <c r="E42" s="12">
        <f t="shared" si="11"/>
        <v>22</v>
      </c>
      <c r="F42" s="15" t="str">
        <f t="shared" si="12"/>
        <v>塩見　桃</v>
      </c>
      <c r="G42" s="23" t="str">
        <f t="shared" si="13"/>
        <v>しおみ　もも</v>
      </c>
      <c r="H42" s="46">
        <f t="shared" si="14"/>
        <v>3535</v>
      </c>
      <c r="I42" s="5"/>
    </row>
    <row r="43" spans="1:9" ht="14.25" customHeight="1">
      <c r="A43" s="5">
        <v>5</v>
      </c>
      <c r="B43" s="5" t="str">
        <f t="shared" si="8"/>
        <v>豊里</v>
      </c>
      <c r="C43" s="11">
        <f t="shared" si="9"/>
        <v>3</v>
      </c>
      <c r="D43" s="4" t="str">
        <f t="shared" si="10"/>
        <v>-</v>
      </c>
      <c r="E43" s="12">
        <f t="shared" si="11"/>
        <v>11</v>
      </c>
      <c r="F43" s="15" t="str">
        <f t="shared" si="12"/>
        <v>村上　沙英</v>
      </c>
      <c r="G43" s="23" t="str">
        <f t="shared" si="13"/>
        <v>むらかみ　さえ</v>
      </c>
      <c r="H43" s="46">
        <f t="shared" si="14"/>
        <v>3505</v>
      </c>
      <c r="I43" s="5"/>
    </row>
    <row r="44" spans="1:9" ht="14.25" customHeight="1">
      <c r="A44" s="5">
        <v>6</v>
      </c>
      <c r="B44" s="5" t="str">
        <f t="shared" si="8"/>
        <v>東綾</v>
      </c>
      <c r="C44" s="11">
        <f t="shared" si="9"/>
        <v>9</v>
      </c>
      <c r="D44" s="4" t="str">
        <f t="shared" si="10"/>
        <v>-</v>
      </c>
      <c r="E44" s="12">
        <f t="shared" si="11"/>
        <v>6</v>
      </c>
      <c r="F44" s="15" t="str">
        <f t="shared" si="12"/>
        <v>片山　樹里香</v>
      </c>
      <c r="G44" s="23" t="str">
        <f t="shared" si="13"/>
        <v>かたやま　じゅりか</v>
      </c>
      <c r="H44" s="46">
        <f t="shared" si="14"/>
        <v>3235</v>
      </c>
      <c r="I44" s="5"/>
    </row>
    <row r="45" spans="1:9" ht="14.25" customHeight="1">
      <c r="A45" s="5">
        <v>7</v>
      </c>
      <c r="B45" s="5" t="str">
        <f t="shared" si="8"/>
        <v>綾部</v>
      </c>
      <c r="C45" s="11">
        <f t="shared" si="9"/>
        <v>1</v>
      </c>
      <c r="D45" s="4" t="str">
        <f t="shared" si="10"/>
        <v>-</v>
      </c>
      <c r="E45" s="12">
        <f t="shared" si="11"/>
        <v>51</v>
      </c>
      <c r="F45" s="15" t="str">
        <f t="shared" si="12"/>
        <v>角山　優奈</v>
      </c>
      <c r="G45" s="23" t="str">
        <f t="shared" si="13"/>
        <v>つのやま　ゆうな</v>
      </c>
      <c r="H45" s="46">
        <f t="shared" si="14"/>
        <v>3205</v>
      </c>
      <c r="I45" s="5"/>
    </row>
    <row r="46" spans="1:9" ht="14.25" customHeight="1">
      <c r="A46" s="5">
        <v>8</v>
      </c>
      <c r="B46" s="5" t="str">
        <f t="shared" si="8"/>
        <v>綾部</v>
      </c>
      <c r="C46" s="11">
        <f t="shared" si="9"/>
        <v>1</v>
      </c>
      <c r="D46" s="4" t="str">
        <f t="shared" si="10"/>
        <v>-</v>
      </c>
      <c r="E46" s="12">
        <f t="shared" si="11"/>
        <v>44</v>
      </c>
      <c r="F46" s="15" t="str">
        <f t="shared" si="12"/>
        <v>井上　紗希</v>
      </c>
      <c r="G46" s="23" t="str">
        <f t="shared" si="13"/>
        <v>いのうえ　さき</v>
      </c>
      <c r="H46" s="46">
        <f t="shared" si="14"/>
        <v>2975</v>
      </c>
      <c r="I46" s="5"/>
    </row>
    <row r="47" ht="14.25" customHeight="1"/>
    <row r="48" ht="19.5" customHeight="1">
      <c r="G48" s="41">
        <v>26</v>
      </c>
    </row>
    <row r="49" ht="14.25" customHeight="1"/>
    <row r="50" ht="14.2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sheetData>
  <sheetProtection/>
  <mergeCells count="14">
    <mergeCell ref="R8:R9"/>
    <mergeCell ref="C38:E38"/>
    <mergeCell ref="C9:E9"/>
    <mergeCell ref="G5:I5"/>
    <mergeCell ref="G7:H7"/>
    <mergeCell ref="G4:H4"/>
    <mergeCell ref="N8:O9"/>
    <mergeCell ref="C1:H2"/>
    <mergeCell ref="B3:E3"/>
    <mergeCell ref="B4:E4"/>
    <mergeCell ref="G6:H6"/>
    <mergeCell ref="P8:Q8"/>
    <mergeCell ref="L8:L9"/>
    <mergeCell ref="M8:M9"/>
  </mergeCells>
  <conditionalFormatting sqref="B33:D33 B36:D36 B34:B35 C30:D31 B29:B32 D32 D34:D35 D29 B27:D28 B22:D22 B21 D10:D12 B23:B26 B19:D20 B16:B18 C16:D16 B13:D13 B10:B12 D14:D15 D17:D18 B14 B39:H46 D21:D26">
    <cfRule type="cellIs" priority="2" dxfId="17" operator="equal" stopIfTrue="1">
      <formula>0</formula>
    </cfRule>
  </conditionalFormatting>
  <conditionalFormatting sqref="B32:C32 B34:C35 B29:C29 B23:C26 B21:C21 B17:C18 B14:C15 B10:C12">
    <cfRule type="cellIs" priority="1" dxfId="17" operator="equal" stopIfTrue="1">
      <formula>0</formula>
    </cfRule>
  </conditionalFormatting>
  <dataValidations count="3">
    <dataValidation allowBlank="1" showInputMessage="1" showErrorMessage="1" promptTitle="要　記入" prompt="学校で入力してください" sqref="C28:C35 E10:E14 C10:C14 C16:C19 E16:E35 C21:C26"/>
    <dataValidation allowBlank="1" showInputMessage="1" showErrorMessage="1" promptTitle="入力禁止" prompt="記入しないでください。" sqref="B36:E36 B39:H46 B10:B14 B16:B19 B21:B26 B28:B35 D10:D35"/>
    <dataValidation allowBlank="1" showInputMessage="1" showErrorMessage="1" prompt="姓と名の間にスペースを！" sqref="F10:G36"/>
  </dataValidations>
  <printOptions/>
  <pageMargins left="0.7874015748031497" right="0.7874015748031497" top="0.5511811023622047" bottom="0.5118110236220472" header="0.5118110236220472" footer="0.5118110236220472"/>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Q32"/>
  <sheetViews>
    <sheetView tabSelected="1" zoomScalePageLayoutView="0" workbookViewId="0" topLeftCell="A1">
      <selection activeCell="D1" sqref="D1"/>
    </sheetView>
  </sheetViews>
  <sheetFormatPr defaultColWidth="9.00390625" defaultRowHeight="13.5"/>
  <cols>
    <col min="1" max="1" width="10.125" style="52" customWidth="1"/>
    <col min="2" max="2" width="4.75390625" style="52" customWidth="1"/>
    <col min="3" max="3" width="11.875" style="52" customWidth="1"/>
    <col min="4" max="4" width="8.50390625" style="52" customWidth="1"/>
    <col min="5" max="5" width="9.25390625" style="52" customWidth="1"/>
    <col min="6" max="6" width="4.25390625" style="52" customWidth="1"/>
    <col min="7" max="7" width="11.875" style="52" customWidth="1"/>
    <col min="8" max="8" width="8.125" style="52" customWidth="1"/>
    <col min="9" max="9" width="9.00390625" style="52" customWidth="1"/>
    <col min="10" max="10" width="4.625" style="52" customWidth="1"/>
    <col min="11" max="11" width="11.875" style="52" customWidth="1"/>
    <col min="12" max="13" width="9.00390625" style="52" customWidth="1"/>
    <col min="14" max="14" width="4.625" style="52" customWidth="1"/>
    <col min="15" max="15" width="11.875" style="52" customWidth="1"/>
    <col min="16" max="16" width="7.00390625" style="52" customWidth="1"/>
    <col min="17" max="16384" width="9.00390625" style="52" customWidth="1"/>
  </cols>
  <sheetData>
    <row r="1" spans="4:17" ht="17.25">
      <c r="D1" s="53" t="s">
        <v>594</v>
      </c>
      <c r="Q1" s="54" t="s">
        <v>580</v>
      </c>
    </row>
    <row r="3" spans="2:17" ht="13.5" customHeight="1">
      <c r="B3" s="55"/>
      <c r="C3" s="55"/>
      <c r="E3" s="55"/>
      <c r="F3" s="55"/>
      <c r="G3" s="55"/>
      <c r="O3" s="56" t="s">
        <v>581</v>
      </c>
      <c r="P3" s="57"/>
      <c r="Q3" s="58" t="s">
        <v>626</v>
      </c>
    </row>
    <row r="4" spans="1:17" ht="13.5" customHeight="1">
      <c r="A4" s="59"/>
      <c r="B4" s="59"/>
      <c r="C4" s="59"/>
      <c r="D4" s="59"/>
      <c r="E4" s="59"/>
      <c r="F4" s="59"/>
      <c r="G4" s="59"/>
      <c r="O4" s="56" t="s">
        <v>582</v>
      </c>
      <c r="P4" s="57"/>
      <c r="Q4" s="42" t="s">
        <v>619</v>
      </c>
    </row>
    <row r="5" spans="1:17" ht="21.75" customHeight="1" thickBot="1">
      <c r="A5" s="43" t="s">
        <v>583</v>
      </c>
      <c r="B5" s="43" t="s">
        <v>14</v>
      </c>
      <c r="C5" s="43" t="s">
        <v>572</v>
      </c>
      <c r="D5" s="43" t="s">
        <v>570</v>
      </c>
      <c r="E5" s="43" t="s">
        <v>574</v>
      </c>
      <c r="F5" s="43" t="s">
        <v>14</v>
      </c>
      <c r="G5" s="43" t="s">
        <v>572</v>
      </c>
      <c r="H5" s="43" t="s">
        <v>570</v>
      </c>
      <c r="I5" s="43" t="s">
        <v>574</v>
      </c>
      <c r="J5" s="43" t="s">
        <v>14</v>
      </c>
      <c r="K5" s="43" t="s">
        <v>572</v>
      </c>
      <c r="L5" s="43" t="s">
        <v>570</v>
      </c>
      <c r="M5" s="43" t="s">
        <v>574</v>
      </c>
      <c r="N5" s="43" t="s">
        <v>14</v>
      </c>
      <c r="O5" s="43" t="s">
        <v>572</v>
      </c>
      <c r="P5" s="43" t="s">
        <v>570</v>
      </c>
      <c r="Q5" s="43" t="s">
        <v>574</v>
      </c>
    </row>
    <row r="6" spans="1:17" ht="18.75" customHeight="1" thickTop="1">
      <c r="A6" s="178" t="s">
        <v>584</v>
      </c>
      <c r="B6" s="116">
        <v>1</v>
      </c>
      <c r="C6" s="96" t="str">
        <f>'女6年100'!F71</f>
        <v>神内　梨</v>
      </c>
      <c r="D6" s="110" t="str">
        <f>'女6年100'!B71</f>
        <v>中筋</v>
      </c>
      <c r="E6" s="44">
        <f>'女6年100'!I71</f>
        <v>154</v>
      </c>
      <c r="F6" s="116">
        <v>2</v>
      </c>
      <c r="G6" s="96" t="str">
        <f>'女6年100'!F72</f>
        <v>四方　亜実</v>
      </c>
      <c r="H6" s="110" t="str">
        <f>'女6年100'!B72</f>
        <v>吉美</v>
      </c>
      <c r="I6" s="44">
        <f>'女6年100'!I72</f>
        <v>162</v>
      </c>
      <c r="J6" s="116">
        <v>3</v>
      </c>
      <c r="K6" s="96" t="str">
        <f>'女6年100'!F73</f>
        <v>田中　真穂</v>
      </c>
      <c r="L6" s="110" t="str">
        <f>'女6年100'!B73</f>
        <v>東八田</v>
      </c>
      <c r="M6" s="44">
        <f>'女6年100'!I73</f>
        <v>162</v>
      </c>
      <c r="N6" s="116">
        <v>4</v>
      </c>
      <c r="O6" s="96" t="str">
        <f>'女6年100'!F74</f>
        <v>山本　愛奈</v>
      </c>
      <c r="P6" s="110" t="str">
        <f>'女6年100'!B74</f>
        <v>豊里</v>
      </c>
      <c r="Q6" s="44">
        <f>'女6年100'!I74</f>
        <v>162</v>
      </c>
    </row>
    <row r="7" spans="1:17" ht="18.75" customHeight="1" thickBot="1">
      <c r="A7" s="179"/>
      <c r="B7" s="117">
        <v>5</v>
      </c>
      <c r="C7" s="97" t="str">
        <f>'女6年100'!F75</f>
        <v>岡本　双葉</v>
      </c>
      <c r="D7" s="113" t="str">
        <f>'女6年100'!B75</f>
        <v>中筋</v>
      </c>
      <c r="E7" s="45">
        <f>'女6年100'!I75</f>
        <v>165</v>
      </c>
      <c r="F7" s="117">
        <v>6</v>
      </c>
      <c r="G7" s="97" t="str">
        <f>'女6年100'!F76</f>
        <v>亀井　瑠乃</v>
      </c>
      <c r="H7" s="113" t="str">
        <f>'女6年100'!B76</f>
        <v>中筋</v>
      </c>
      <c r="I7" s="45">
        <f>'女6年100'!I76</f>
        <v>165</v>
      </c>
      <c r="J7" s="120"/>
      <c r="K7" s="101"/>
      <c r="L7" s="135"/>
      <c r="M7" s="60"/>
      <c r="N7" s="121"/>
      <c r="O7" s="101"/>
      <c r="P7" s="135"/>
      <c r="Q7" s="61"/>
    </row>
    <row r="8" spans="1:17" ht="24.75" thickTop="1">
      <c r="A8" s="178" t="s">
        <v>585</v>
      </c>
      <c r="B8" s="116">
        <v>1</v>
      </c>
      <c r="C8" s="96" t="str">
        <f>'女5年100'!F90</f>
        <v>植原　杏香</v>
      </c>
      <c r="D8" s="110" t="str">
        <f>'女5年100'!B90</f>
        <v>吉美</v>
      </c>
      <c r="E8" s="137" t="s">
        <v>665</v>
      </c>
      <c r="F8" s="116">
        <v>2</v>
      </c>
      <c r="G8" s="96" t="str">
        <f>'女5年100'!F91</f>
        <v>片桐　舞佳</v>
      </c>
      <c r="H8" s="110" t="str">
        <f>'女5年100'!B91</f>
        <v>物部</v>
      </c>
      <c r="I8" s="44">
        <f>'女5年100'!I91</f>
        <v>163</v>
      </c>
      <c r="J8" s="116">
        <v>3</v>
      </c>
      <c r="K8" s="96" t="str">
        <f>'女5年100'!F92</f>
        <v>川北　美奈</v>
      </c>
      <c r="L8" s="110" t="str">
        <f>'女5年100'!B92</f>
        <v>豊里</v>
      </c>
      <c r="M8" s="44">
        <f>'女5年100'!I92</f>
        <v>164</v>
      </c>
      <c r="N8" s="116">
        <v>4</v>
      </c>
      <c r="O8" s="96" t="str">
        <f>'女5年100'!F93</f>
        <v>酒井　南岐</v>
      </c>
      <c r="P8" s="110" t="str">
        <f>'女5年100'!B93</f>
        <v>豊里</v>
      </c>
      <c r="Q8" s="44">
        <f>'女5年100'!I93</f>
        <v>166</v>
      </c>
    </row>
    <row r="9" spans="1:17" ht="18.75" customHeight="1" thickBot="1">
      <c r="A9" s="179"/>
      <c r="B9" s="117">
        <v>5</v>
      </c>
      <c r="C9" s="97" t="str">
        <f>'女5年100'!F94</f>
        <v>安達　友稀菜</v>
      </c>
      <c r="D9" s="113" t="str">
        <f>'女5年100'!B94</f>
        <v>綾部</v>
      </c>
      <c r="E9" s="45">
        <f>'女5年100'!I94</f>
        <v>169</v>
      </c>
      <c r="F9" s="117">
        <v>6</v>
      </c>
      <c r="G9" s="97" t="str">
        <f>'女5年100'!F95</f>
        <v>大槻　優佳</v>
      </c>
      <c r="H9" s="113" t="str">
        <f>'女5年100'!B95</f>
        <v>豊里</v>
      </c>
      <c r="I9" s="45">
        <f>'女5年100'!I95</f>
        <v>169</v>
      </c>
      <c r="J9" s="120"/>
      <c r="K9" s="101"/>
      <c r="L9" s="135"/>
      <c r="M9" s="60"/>
      <c r="N9" s="121"/>
      <c r="O9" s="101"/>
      <c r="P9" s="135"/>
      <c r="Q9" s="61"/>
    </row>
    <row r="10" spans="1:17" ht="18.75" customHeight="1" thickTop="1">
      <c r="A10" s="180" t="s">
        <v>586</v>
      </c>
      <c r="B10" s="116">
        <v>1</v>
      </c>
      <c r="C10" s="96" t="str">
        <f>'女200'!F45</f>
        <v>泉　里緒</v>
      </c>
      <c r="D10" s="110" t="str">
        <f>'女200'!B45</f>
        <v>吉美</v>
      </c>
      <c r="E10" s="44">
        <f>'女200'!I45</f>
        <v>341</v>
      </c>
      <c r="F10" s="116">
        <v>2</v>
      </c>
      <c r="G10" s="96" t="str">
        <f>'女200'!F46</f>
        <v>和久　琴音</v>
      </c>
      <c r="H10" s="110" t="str">
        <f>'女200'!B46</f>
        <v>東綾</v>
      </c>
      <c r="I10" s="44">
        <f>'女200'!I46</f>
        <v>343</v>
      </c>
      <c r="J10" s="116">
        <v>3</v>
      </c>
      <c r="K10" s="96" t="str">
        <f>'女200'!F47</f>
        <v>橋本　庸子</v>
      </c>
      <c r="L10" s="110" t="str">
        <f>'女200'!B47</f>
        <v>東綾</v>
      </c>
      <c r="M10" s="44">
        <f>'女200'!I47</f>
        <v>348</v>
      </c>
      <c r="N10" s="116">
        <v>4</v>
      </c>
      <c r="O10" s="96" t="str">
        <f>'女200'!F48</f>
        <v>井上　楓</v>
      </c>
      <c r="P10" s="110" t="str">
        <f>'女200'!B48</f>
        <v>吉美</v>
      </c>
      <c r="Q10" s="44">
        <f>'女200'!I48</f>
        <v>350</v>
      </c>
    </row>
    <row r="11" spans="1:17" ht="18.75" customHeight="1" thickBot="1">
      <c r="A11" s="179"/>
      <c r="B11" s="117">
        <v>5</v>
      </c>
      <c r="C11" s="97" t="str">
        <f>'女200'!F49</f>
        <v>友常　舞桜</v>
      </c>
      <c r="D11" s="113" t="str">
        <f>'女200'!B49</f>
        <v>吉美</v>
      </c>
      <c r="E11" s="45">
        <f>'女200'!I49</f>
        <v>350</v>
      </c>
      <c r="F11" s="117">
        <v>6</v>
      </c>
      <c r="G11" s="97" t="str">
        <f>'女200'!F50</f>
        <v>相根　さつき</v>
      </c>
      <c r="H11" s="113" t="str">
        <f>'女200'!B50</f>
        <v>中筋</v>
      </c>
      <c r="I11" s="45">
        <f>'女200'!I50</f>
        <v>351</v>
      </c>
      <c r="J11" s="120"/>
      <c r="K11" s="101"/>
      <c r="L11" s="135"/>
      <c r="M11" s="60"/>
      <c r="N11" s="121"/>
      <c r="O11" s="101"/>
      <c r="P11" s="135"/>
      <c r="Q11" s="61"/>
    </row>
    <row r="12" spans="1:17" ht="18.75" customHeight="1" thickTop="1">
      <c r="A12" s="180" t="s">
        <v>587</v>
      </c>
      <c r="B12" s="116">
        <v>1</v>
      </c>
      <c r="C12" s="96" t="str">
        <f>'女800'!F36</f>
        <v>杉山　愛実</v>
      </c>
      <c r="D12" s="110" t="str">
        <f>'女800'!B36</f>
        <v>中筋</v>
      </c>
      <c r="E12" s="105">
        <f>'女800'!I36</f>
        <v>2522</v>
      </c>
      <c r="F12" s="116">
        <v>2</v>
      </c>
      <c r="G12" s="96" t="str">
        <f>'女800'!F37</f>
        <v>西村　麗華</v>
      </c>
      <c r="H12" s="110" t="str">
        <f>'女800'!B37</f>
        <v>東綾</v>
      </c>
      <c r="I12" s="105">
        <f>'女800'!I37</f>
        <v>2582</v>
      </c>
      <c r="J12" s="116">
        <v>3</v>
      </c>
      <c r="K12" s="96" t="str">
        <f>'女800'!F38</f>
        <v>丸岡　凜子</v>
      </c>
      <c r="L12" s="110" t="str">
        <f>'女800'!B38</f>
        <v>綾部</v>
      </c>
      <c r="M12" s="105">
        <f>'女800'!I38</f>
        <v>2594</v>
      </c>
      <c r="N12" s="116">
        <v>4</v>
      </c>
      <c r="O12" s="96" t="str">
        <f>'女800'!F39</f>
        <v>塩見　弥恵</v>
      </c>
      <c r="P12" s="110" t="str">
        <f>'女800'!B39</f>
        <v>吉美</v>
      </c>
      <c r="Q12" s="105">
        <f>'女800'!I39</f>
        <v>3012</v>
      </c>
    </row>
    <row r="13" spans="1:17" ht="18.75" customHeight="1" thickBot="1">
      <c r="A13" s="179"/>
      <c r="B13" s="117">
        <v>5</v>
      </c>
      <c r="C13" s="97" t="str">
        <f>'女800'!F40</f>
        <v>山口　なな</v>
      </c>
      <c r="D13" s="113" t="str">
        <f>'女800'!B40</f>
        <v>中筋</v>
      </c>
      <c r="E13" s="106">
        <f>'女800'!I40</f>
        <v>3032</v>
      </c>
      <c r="F13" s="117">
        <v>6</v>
      </c>
      <c r="G13" s="97" t="str">
        <f>'女800'!F41</f>
        <v>大志万　莉菜</v>
      </c>
      <c r="H13" s="113" t="str">
        <f>'女800'!B41</f>
        <v>中筋</v>
      </c>
      <c r="I13" s="106">
        <f>'女800'!I41</f>
        <v>3057</v>
      </c>
      <c r="J13" s="120"/>
      <c r="K13" s="101"/>
      <c r="L13" s="135"/>
      <c r="M13" s="60"/>
      <c r="N13" s="121"/>
      <c r="O13" s="101"/>
      <c r="P13" s="135"/>
      <c r="Q13" s="61"/>
    </row>
    <row r="14" spans="1:17" ht="18.75" customHeight="1" thickTop="1">
      <c r="A14" s="180" t="s">
        <v>588</v>
      </c>
      <c r="B14" s="116">
        <v>1</v>
      </c>
      <c r="C14" s="96" t="str">
        <f>'女50H'!F64</f>
        <v>山下　亜優香</v>
      </c>
      <c r="D14" s="110" t="str">
        <f>'女50H'!B64</f>
        <v>西八田</v>
      </c>
      <c r="E14" s="44">
        <f>'女50H'!I64</f>
        <v>94</v>
      </c>
      <c r="F14" s="116">
        <v>2</v>
      </c>
      <c r="G14" s="96" t="str">
        <f>'女50H'!F65</f>
        <v>北村　愛水華</v>
      </c>
      <c r="H14" s="110" t="str">
        <f>'女50H'!B65</f>
        <v>西八田</v>
      </c>
      <c r="I14" s="44">
        <f>'女50H'!I65</f>
        <v>97</v>
      </c>
      <c r="J14" s="116">
        <v>3</v>
      </c>
      <c r="K14" s="96" t="str">
        <f>'女50H'!F66</f>
        <v>木下　夏希</v>
      </c>
      <c r="L14" s="110" t="str">
        <f>'女50H'!B66</f>
        <v>西八田</v>
      </c>
      <c r="M14" s="44">
        <f>'女50H'!I66</f>
        <v>99</v>
      </c>
      <c r="N14" s="116">
        <v>4</v>
      </c>
      <c r="O14" s="96" t="str">
        <f>'女50H'!F67</f>
        <v>太田　千尋</v>
      </c>
      <c r="P14" s="110" t="str">
        <f>'女50H'!B67</f>
        <v>綾部</v>
      </c>
      <c r="Q14" s="44">
        <f>'女50H'!I67</f>
        <v>103</v>
      </c>
    </row>
    <row r="15" spans="1:17" ht="18.75" customHeight="1" thickBot="1">
      <c r="A15" s="179"/>
      <c r="B15" s="117">
        <v>5</v>
      </c>
      <c r="C15" s="97" t="str">
        <f>'女50H'!F68</f>
        <v>寺垣　亜美</v>
      </c>
      <c r="D15" s="113" t="str">
        <f>'女50H'!B68</f>
        <v>吉美</v>
      </c>
      <c r="E15" s="45">
        <f>'女50H'!I68</f>
        <v>104</v>
      </c>
      <c r="F15" s="117">
        <v>6</v>
      </c>
      <c r="G15" s="97" t="str">
        <f>'女50H'!F69</f>
        <v>梅垣　有優美</v>
      </c>
      <c r="H15" s="113" t="str">
        <f>'女50H'!B69</f>
        <v>東八田</v>
      </c>
      <c r="I15" s="45">
        <f>'女50H'!I69</f>
        <v>107</v>
      </c>
      <c r="J15" s="120"/>
      <c r="K15" s="101"/>
      <c r="L15" s="135"/>
      <c r="M15" s="60"/>
      <c r="N15" s="121"/>
      <c r="O15" s="101"/>
      <c r="P15" s="135"/>
      <c r="Q15" s="61"/>
    </row>
    <row r="16" spans="1:17" ht="18.75" customHeight="1" thickTop="1">
      <c r="A16" s="181" t="s">
        <v>589</v>
      </c>
      <c r="B16" s="168">
        <v>1</v>
      </c>
      <c r="C16" s="98" t="str">
        <f>'女ﾘﾚｰ'!B76</f>
        <v>中筋A</v>
      </c>
      <c r="D16" s="156"/>
      <c r="E16" s="176">
        <f>'女ﾘﾚｰ'!T76</f>
        <v>625</v>
      </c>
      <c r="F16" s="168">
        <v>2</v>
      </c>
      <c r="G16" s="98" t="str">
        <f>'女ﾘﾚｰ'!B77</f>
        <v>西八A</v>
      </c>
      <c r="H16" s="156"/>
      <c r="I16" s="176">
        <f>'女ﾘﾚｰ'!T77</f>
        <v>629</v>
      </c>
      <c r="J16" s="168">
        <v>3</v>
      </c>
      <c r="K16" s="98" t="str">
        <f>'女ﾘﾚｰ'!B78</f>
        <v>吉美A</v>
      </c>
      <c r="L16" s="156"/>
      <c r="M16" s="176">
        <f>'女ﾘﾚｰ'!T78</f>
        <v>639</v>
      </c>
      <c r="N16" s="168">
        <v>4</v>
      </c>
      <c r="O16" s="98" t="str">
        <f>'女ﾘﾚｰ'!B79</f>
        <v>綾部A</v>
      </c>
      <c r="P16" s="156"/>
      <c r="Q16" s="176">
        <f>'女ﾘﾚｰ'!T79</f>
        <v>647</v>
      </c>
    </row>
    <row r="17" spans="1:17" ht="18.75" customHeight="1">
      <c r="A17" s="182"/>
      <c r="B17" s="162"/>
      <c r="C17" s="87" t="str">
        <f>'女ﾘﾚｰ'!F76</f>
        <v>杉山　愛実</v>
      </c>
      <c r="D17" s="160"/>
      <c r="E17" s="166"/>
      <c r="F17" s="162"/>
      <c r="G17" s="87" t="str">
        <f>'女ﾘﾚｰ'!F77</f>
        <v>村上　咲矢</v>
      </c>
      <c r="H17" s="160"/>
      <c r="I17" s="166"/>
      <c r="J17" s="162"/>
      <c r="K17" s="87" t="str">
        <f>'女ﾘﾚｰ'!F78</f>
        <v>植原　杏香</v>
      </c>
      <c r="L17" s="160"/>
      <c r="M17" s="166"/>
      <c r="N17" s="162"/>
      <c r="O17" s="87" t="str">
        <f>'女ﾘﾚｰ'!F79</f>
        <v>菱田　さやか</v>
      </c>
      <c r="P17" s="160"/>
      <c r="Q17" s="166"/>
    </row>
    <row r="18" spans="1:17" ht="18.75" customHeight="1">
      <c r="A18" s="182"/>
      <c r="B18" s="162"/>
      <c r="C18" s="87" t="str">
        <f>'女ﾘﾚｰ'!J76</f>
        <v>相根　さつき</v>
      </c>
      <c r="D18" s="160"/>
      <c r="E18" s="166"/>
      <c r="F18" s="162"/>
      <c r="G18" s="87" t="str">
        <f>'女ﾘﾚｰ'!J77</f>
        <v>北村　愛水華</v>
      </c>
      <c r="H18" s="160"/>
      <c r="I18" s="166"/>
      <c r="J18" s="162"/>
      <c r="K18" s="87" t="str">
        <f>'女ﾘﾚｰ'!J78</f>
        <v>田中　悠</v>
      </c>
      <c r="L18" s="160"/>
      <c r="M18" s="166"/>
      <c r="N18" s="162"/>
      <c r="O18" s="87" t="str">
        <f>'女ﾘﾚｰ'!J79</f>
        <v>大槻　果鈴</v>
      </c>
      <c r="P18" s="160"/>
      <c r="Q18" s="166"/>
    </row>
    <row r="19" spans="1:17" ht="18.75" customHeight="1">
      <c r="A19" s="182"/>
      <c r="B19" s="162"/>
      <c r="C19" s="87" t="str">
        <f>'女ﾘﾚｰ'!N76</f>
        <v>岡本　双葉</v>
      </c>
      <c r="D19" s="160"/>
      <c r="E19" s="166"/>
      <c r="F19" s="162"/>
      <c r="G19" s="87" t="str">
        <f>'女ﾘﾚｰ'!N77</f>
        <v>木下　夏希</v>
      </c>
      <c r="H19" s="160"/>
      <c r="I19" s="166"/>
      <c r="J19" s="162"/>
      <c r="K19" s="87" t="str">
        <f>'女ﾘﾚｰ'!N78</f>
        <v>四方　亜実</v>
      </c>
      <c r="L19" s="160"/>
      <c r="M19" s="166"/>
      <c r="N19" s="162"/>
      <c r="O19" s="87" t="str">
        <f>'女ﾘﾚｰ'!N79</f>
        <v>岩﨑　流亜</v>
      </c>
      <c r="P19" s="160"/>
      <c r="Q19" s="166"/>
    </row>
    <row r="20" spans="1:17" ht="18.75" customHeight="1">
      <c r="A20" s="182"/>
      <c r="B20" s="169"/>
      <c r="C20" s="87" t="str">
        <f>'女ﾘﾚｰ'!R76</f>
        <v>神内　梨</v>
      </c>
      <c r="D20" s="158"/>
      <c r="E20" s="177"/>
      <c r="F20" s="169"/>
      <c r="G20" s="87" t="str">
        <f>'女ﾘﾚｰ'!R77</f>
        <v>山下　亜優香</v>
      </c>
      <c r="H20" s="158"/>
      <c r="I20" s="177"/>
      <c r="J20" s="169"/>
      <c r="K20" s="87" t="str">
        <f>'女ﾘﾚｰ'!R78</f>
        <v>泉　里緒</v>
      </c>
      <c r="L20" s="158"/>
      <c r="M20" s="177"/>
      <c r="N20" s="169"/>
      <c r="O20" s="87" t="str">
        <f>'女ﾘﾚｰ'!R79</f>
        <v>西村　涼花</v>
      </c>
      <c r="P20" s="158"/>
      <c r="Q20" s="177"/>
    </row>
    <row r="21" spans="1:17" ht="18.75" customHeight="1">
      <c r="A21" s="182"/>
      <c r="B21" s="161">
        <v>5</v>
      </c>
      <c r="C21" s="99" t="str">
        <f>'女ﾘﾚｰ'!B80</f>
        <v>吉美B</v>
      </c>
      <c r="D21" s="164"/>
      <c r="E21" s="165">
        <f>'女ﾘﾚｰ'!T80</f>
        <v>651</v>
      </c>
      <c r="F21" s="161">
        <v>6</v>
      </c>
      <c r="G21" s="99" t="str">
        <f>'女ﾘﾚｰ'!B81</f>
        <v>東八A</v>
      </c>
      <c r="H21" s="164"/>
      <c r="I21" s="165">
        <f>'女ﾘﾚｰ'!T81</f>
        <v>655</v>
      </c>
      <c r="J21" s="62"/>
      <c r="K21" s="102"/>
      <c r="L21" s="63"/>
      <c r="M21" s="64"/>
      <c r="N21" s="65"/>
      <c r="O21" s="102"/>
      <c r="P21" s="170"/>
      <c r="Q21" s="173"/>
    </row>
    <row r="22" spans="1:17" ht="18.75" customHeight="1">
      <c r="A22" s="182"/>
      <c r="B22" s="162"/>
      <c r="C22" s="87" t="str">
        <f>'女ﾘﾚｰ'!F80</f>
        <v>井上　楓</v>
      </c>
      <c r="D22" s="160"/>
      <c r="E22" s="166"/>
      <c r="F22" s="162"/>
      <c r="G22" s="87" t="str">
        <f>'女ﾘﾚｰ'!F81</f>
        <v>田中　真穂</v>
      </c>
      <c r="H22" s="160"/>
      <c r="I22" s="166"/>
      <c r="J22" s="66" t="s">
        <v>590</v>
      </c>
      <c r="K22" s="38"/>
      <c r="L22" s="67"/>
      <c r="M22" s="68"/>
      <c r="N22" s="69"/>
      <c r="O22" s="86"/>
      <c r="P22" s="171"/>
      <c r="Q22" s="174"/>
    </row>
    <row r="23" spans="1:17" ht="18.75" customHeight="1">
      <c r="A23" s="182"/>
      <c r="B23" s="162"/>
      <c r="C23" s="87" t="str">
        <f>'女ﾘﾚｰ'!J80</f>
        <v>仲野　初</v>
      </c>
      <c r="D23" s="160"/>
      <c r="E23" s="166"/>
      <c r="F23" s="162"/>
      <c r="G23" s="87" t="str">
        <f>'女ﾘﾚｰ'!J81</f>
        <v>川村　佳歩</v>
      </c>
      <c r="H23" s="160"/>
      <c r="I23" s="166"/>
      <c r="J23" s="66" t="s">
        <v>591</v>
      </c>
      <c r="K23" s="38"/>
      <c r="L23" s="67"/>
      <c r="M23" s="68"/>
      <c r="N23" s="69"/>
      <c r="O23" s="86"/>
      <c r="P23" s="171"/>
      <c r="Q23" s="174"/>
    </row>
    <row r="24" spans="1:17" ht="18.75" customHeight="1">
      <c r="A24" s="182"/>
      <c r="B24" s="162"/>
      <c r="C24" s="87" t="str">
        <f>'女ﾘﾚｰ'!N80</f>
        <v>寺垣　亜美</v>
      </c>
      <c r="D24" s="160"/>
      <c r="E24" s="166"/>
      <c r="F24" s="162"/>
      <c r="G24" s="87" t="str">
        <f>'女ﾘﾚｰ'!N81</f>
        <v>西野　風音</v>
      </c>
      <c r="H24" s="160"/>
      <c r="I24" s="166"/>
      <c r="J24" s="70"/>
      <c r="K24" s="86"/>
      <c r="L24" s="67"/>
      <c r="M24" s="68"/>
      <c r="N24" s="69"/>
      <c r="O24" s="86"/>
      <c r="P24" s="171"/>
      <c r="Q24" s="174"/>
    </row>
    <row r="25" spans="1:17" ht="18.75" customHeight="1" thickBot="1">
      <c r="A25" s="183"/>
      <c r="B25" s="163"/>
      <c r="C25" s="97" t="str">
        <f>'女ﾘﾚｰ'!R80</f>
        <v>友常　舞桜</v>
      </c>
      <c r="D25" s="157"/>
      <c r="E25" s="167"/>
      <c r="F25" s="163"/>
      <c r="G25" s="97" t="str">
        <f>'女ﾘﾚｰ'!R81</f>
        <v>田坂　ゆず</v>
      </c>
      <c r="H25" s="157"/>
      <c r="I25" s="167"/>
      <c r="J25" s="71"/>
      <c r="K25" s="103"/>
      <c r="L25" s="72"/>
      <c r="M25" s="73"/>
      <c r="N25" s="74"/>
      <c r="O25" s="103"/>
      <c r="P25" s="172"/>
      <c r="Q25" s="175"/>
    </row>
    <row r="26" spans="1:17" ht="18.75" customHeight="1" thickTop="1">
      <c r="A26" s="156" t="s">
        <v>50</v>
      </c>
      <c r="B26" s="116">
        <v>1</v>
      </c>
      <c r="C26" s="96" t="str">
        <f>'女幅跳'!F50</f>
        <v>世木　美唯奈</v>
      </c>
      <c r="D26" s="110" t="str">
        <f>'女幅跳'!B50</f>
        <v>中筋</v>
      </c>
      <c r="E26" s="75">
        <f>'女幅跳'!H50</f>
        <v>361</v>
      </c>
      <c r="F26" s="116">
        <v>2</v>
      </c>
      <c r="G26" s="96" t="str">
        <f>'女幅跳'!F51</f>
        <v>西村　亜美</v>
      </c>
      <c r="H26" s="110" t="str">
        <f>'女幅跳'!B51</f>
        <v>豊里</v>
      </c>
      <c r="I26" s="75">
        <f>'女幅跳'!H51</f>
        <v>335</v>
      </c>
      <c r="J26" s="116">
        <v>3</v>
      </c>
      <c r="K26" s="96" t="str">
        <f>'女幅跳'!F52</f>
        <v>岡山　晴香</v>
      </c>
      <c r="L26" s="110" t="str">
        <f>'女幅跳'!B52</f>
        <v>吉美</v>
      </c>
      <c r="M26" s="75">
        <f>'女幅跳'!H52</f>
        <v>332</v>
      </c>
      <c r="N26" s="116">
        <v>4</v>
      </c>
      <c r="O26" s="96" t="str">
        <f>'女幅跳'!F53</f>
        <v>竹本　桃香</v>
      </c>
      <c r="P26" s="110" t="str">
        <f>'女幅跳'!B53</f>
        <v>豊里</v>
      </c>
      <c r="Q26" s="75">
        <f>'女幅跳'!H53</f>
        <v>324</v>
      </c>
    </row>
    <row r="27" spans="1:17" ht="18.75" customHeight="1" thickBot="1">
      <c r="A27" s="157"/>
      <c r="B27" s="117">
        <v>5</v>
      </c>
      <c r="C27" s="97" t="str">
        <f>'女幅跳'!F54</f>
        <v>塩見　咲良</v>
      </c>
      <c r="D27" s="113" t="str">
        <f>'女幅跳'!B54</f>
        <v>西八田</v>
      </c>
      <c r="E27" s="76">
        <f>'女幅跳'!H54</f>
        <v>324</v>
      </c>
      <c r="F27" s="117">
        <v>6</v>
      </c>
      <c r="G27" s="97" t="str">
        <f>'女幅跳'!F55</f>
        <v>西野　風音</v>
      </c>
      <c r="H27" s="113" t="str">
        <f>'女幅跳'!B55</f>
        <v>東八田</v>
      </c>
      <c r="I27" s="76">
        <f>'女幅跳'!H55</f>
        <v>322</v>
      </c>
      <c r="J27" s="120"/>
      <c r="K27" s="101"/>
      <c r="L27" s="135"/>
      <c r="M27" s="60"/>
      <c r="N27" s="121"/>
      <c r="O27" s="101"/>
      <c r="P27" s="135"/>
      <c r="Q27" s="61"/>
    </row>
    <row r="28" spans="1:17" ht="18.75" customHeight="1" thickTop="1">
      <c r="A28" s="156" t="s">
        <v>592</v>
      </c>
      <c r="B28" s="116">
        <v>1</v>
      </c>
      <c r="C28" s="96" t="str">
        <f>'女高跳'!F24</f>
        <v>田坂　ゆず</v>
      </c>
      <c r="D28" s="110" t="str">
        <f>'女高跳'!B24</f>
        <v>東八田</v>
      </c>
      <c r="E28" s="75">
        <f>'女高跳'!H24</f>
        <v>116</v>
      </c>
      <c r="F28" s="116">
        <v>2</v>
      </c>
      <c r="G28" s="96" t="str">
        <f>'女高跳'!F25</f>
        <v>内藤　みなみ</v>
      </c>
      <c r="H28" s="110" t="str">
        <f>'女高跳'!B25</f>
        <v>吉美</v>
      </c>
      <c r="I28" s="75">
        <f>'女高跳'!H25</f>
        <v>113</v>
      </c>
      <c r="J28" s="116">
        <v>3</v>
      </c>
      <c r="K28" s="96" t="str">
        <f>'女高跳'!F26</f>
        <v>木下　葵</v>
      </c>
      <c r="L28" s="110" t="str">
        <f>'女高跳'!B26</f>
        <v>西八田</v>
      </c>
      <c r="M28" s="75">
        <f>'女高跳'!H26</f>
        <v>110</v>
      </c>
      <c r="N28" s="116">
        <v>4</v>
      </c>
      <c r="O28" s="96" t="str">
        <f>'女高跳'!F27</f>
        <v>坂田　真里奈</v>
      </c>
      <c r="P28" s="110" t="str">
        <f>'女高跳'!B27</f>
        <v>綾部</v>
      </c>
      <c r="Q28" s="75">
        <f>'女高跳'!H27</f>
        <v>105</v>
      </c>
    </row>
    <row r="29" spans="1:17" ht="18.75" customHeight="1" thickBot="1">
      <c r="A29" s="157"/>
      <c r="B29" s="117">
        <v>4</v>
      </c>
      <c r="C29" s="97" t="str">
        <f>'女高跳'!F28</f>
        <v>福井　李菜</v>
      </c>
      <c r="D29" s="113" t="str">
        <f>'女高跳'!B28</f>
        <v>豊里</v>
      </c>
      <c r="E29" s="76">
        <f>'女高跳'!H28</f>
        <v>105</v>
      </c>
      <c r="F29" s="117">
        <v>4</v>
      </c>
      <c r="G29" s="97" t="str">
        <f>'女高跳'!F29</f>
        <v>齊藤　日菜子</v>
      </c>
      <c r="H29" s="113" t="str">
        <f>'女高跳'!B29</f>
        <v>西八田</v>
      </c>
      <c r="I29" s="76">
        <f>'女高跳'!H29</f>
        <v>105</v>
      </c>
      <c r="J29" s="120"/>
      <c r="K29" s="101"/>
      <c r="L29" s="135"/>
      <c r="M29" s="60"/>
      <c r="N29" s="121"/>
      <c r="O29" s="101"/>
      <c r="P29" s="135"/>
      <c r="Q29" s="61"/>
    </row>
    <row r="30" spans="1:17" ht="18.75" customHeight="1" thickTop="1">
      <c r="A30" s="158" t="s">
        <v>593</v>
      </c>
      <c r="B30" s="118">
        <v>1</v>
      </c>
      <c r="C30" s="100" t="str">
        <f>'女ﾎﾞｰﾙ'!F39</f>
        <v>四方　瑞月</v>
      </c>
      <c r="D30" s="115" t="str">
        <f>'女ﾎﾞｰﾙ'!B39</f>
        <v>吉美</v>
      </c>
      <c r="E30" s="77">
        <f>'女ﾎﾞｰﾙ'!H39</f>
        <v>4266</v>
      </c>
      <c r="F30" s="118">
        <v>2</v>
      </c>
      <c r="G30" s="100" t="str">
        <f>'女ﾎﾞｰﾙ'!F40</f>
        <v>波多野　仁美</v>
      </c>
      <c r="H30" s="115" t="str">
        <f>'女ﾎﾞｰﾙ'!B40</f>
        <v>中筋</v>
      </c>
      <c r="I30" s="77">
        <f>'女ﾎﾞｰﾙ'!H40</f>
        <v>4077</v>
      </c>
      <c r="J30" s="118">
        <v>3</v>
      </c>
      <c r="K30" s="100" t="str">
        <f>'女ﾎﾞｰﾙ'!F41</f>
        <v>中　あやめ</v>
      </c>
      <c r="L30" s="115" t="str">
        <f>'女ﾎﾞｰﾙ'!B41</f>
        <v>綾部</v>
      </c>
      <c r="M30" s="77">
        <f>'女ﾎﾞｰﾙ'!H41</f>
        <v>3659</v>
      </c>
      <c r="N30" s="118">
        <v>4</v>
      </c>
      <c r="O30" s="100" t="str">
        <f>'女ﾎﾞｰﾙ'!F42</f>
        <v>塩見　桃</v>
      </c>
      <c r="P30" s="115" t="str">
        <f>'女ﾎﾞｰﾙ'!B42</f>
        <v>豊里</v>
      </c>
      <c r="Q30" s="77">
        <f>'女ﾎﾞｰﾙ'!H42</f>
        <v>3535</v>
      </c>
    </row>
    <row r="31" spans="1:17" ht="18.75" customHeight="1">
      <c r="A31" s="159"/>
      <c r="B31" s="119">
        <v>5</v>
      </c>
      <c r="C31" s="87" t="str">
        <f>'女ﾎﾞｰﾙ'!F43</f>
        <v>村上　沙英</v>
      </c>
      <c r="D31" s="95" t="str">
        <f>'女ﾎﾞｰﾙ'!B43</f>
        <v>豊里</v>
      </c>
      <c r="E31" s="78">
        <f>'女ﾎﾞｰﾙ'!H43</f>
        <v>3505</v>
      </c>
      <c r="F31" s="119">
        <v>6</v>
      </c>
      <c r="G31" s="87" t="str">
        <f>'女ﾎﾞｰﾙ'!F44</f>
        <v>片山　樹里香</v>
      </c>
      <c r="H31" s="95" t="str">
        <f>'女ﾎﾞｰﾙ'!B44</f>
        <v>東綾</v>
      </c>
      <c r="I31" s="78">
        <f>'女ﾎﾞｰﾙ'!H44</f>
        <v>3235</v>
      </c>
      <c r="J31" s="79"/>
      <c r="K31" s="104"/>
      <c r="L31" s="111"/>
      <c r="M31" s="80"/>
      <c r="N31" s="81"/>
      <c r="O31" s="104"/>
      <c r="P31" s="111"/>
      <c r="Q31" s="82"/>
    </row>
    <row r="32" ht="13.5">
      <c r="A32" s="52" t="s">
        <v>670</v>
      </c>
    </row>
  </sheetData>
  <sheetProtection/>
  <mergeCells count="29">
    <mergeCell ref="B16:B20"/>
    <mergeCell ref="D16:D20"/>
    <mergeCell ref="E16:E20"/>
    <mergeCell ref="A6:A7"/>
    <mergeCell ref="A8:A9"/>
    <mergeCell ref="A10:A11"/>
    <mergeCell ref="A12:A13"/>
    <mergeCell ref="A14:A15"/>
    <mergeCell ref="A16:A25"/>
    <mergeCell ref="F16:F20"/>
    <mergeCell ref="P21:P25"/>
    <mergeCell ref="Q21:Q25"/>
    <mergeCell ref="J16:J20"/>
    <mergeCell ref="L16:L20"/>
    <mergeCell ref="M16:M20"/>
    <mergeCell ref="N16:N20"/>
    <mergeCell ref="Q16:Q20"/>
    <mergeCell ref="H16:H20"/>
    <mergeCell ref="I16:I20"/>
    <mergeCell ref="A26:A27"/>
    <mergeCell ref="A28:A29"/>
    <mergeCell ref="A30:A31"/>
    <mergeCell ref="P16:P20"/>
    <mergeCell ref="B21:B25"/>
    <mergeCell ref="D21:D25"/>
    <mergeCell ref="E21:E25"/>
    <mergeCell ref="F21:F25"/>
    <mergeCell ref="H21:H25"/>
    <mergeCell ref="I21:I25"/>
  </mergeCells>
  <printOptions/>
  <pageMargins left="0.15748031496062992" right="0.15748031496062992"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R31"/>
  <sheetViews>
    <sheetView view="pageBreakPreview" zoomScaleSheetLayoutView="100" zoomScalePageLayoutView="0" workbookViewId="0" topLeftCell="A1">
      <selection activeCell="B4" sqref="B4:E4"/>
    </sheetView>
  </sheetViews>
  <sheetFormatPr defaultColWidth="9.00390625" defaultRowHeight="13.5"/>
  <cols>
    <col min="1" max="2" width="9.00390625" style="2" customWidth="1"/>
    <col min="3" max="4" width="2.50390625" style="2" customWidth="1"/>
    <col min="5" max="5" width="2.875" style="2" customWidth="1"/>
    <col min="6" max="6" width="14.625" style="2" customWidth="1"/>
    <col min="7" max="7" width="16.625" style="2" customWidth="1"/>
    <col min="8" max="10" width="9.00390625" style="2" customWidth="1"/>
    <col min="11" max="11" width="6.625" style="2" customWidth="1"/>
    <col min="12" max="12" width="7.625" style="2" customWidth="1"/>
    <col min="13" max="13" width="8.00390625" style="2" customWidth="1"/>
    <col min="14" max="14" width="4.25390625" style="2" customWidth="1"/>
    <col min="15" max="15" width="6.00390625" style="2" customWidth="1"/>
    <col min="16" max="16" width="11.375" style="2" customWidth="1"/>
    <col min="17" max="17" width="11.50390625" style="2" customWidth="1"/>
    <col min="18" max="16384" width="9.00390625" style="2" customWidth="1"/>
  </cols>
  <sheetData>
    <row r="1" spans="3:8" ht="13.5">
      <c r="C1" s="139" t="s">
        <v>271</v>
      </c>
      <c r="D1" s="139"/>
      <c r="E1" s="139"/>
      <c r="F1" s="139"/>
      <c r="G1" s="139"/>
      <c r="H1" s="139"/>
    </row>
    <row r="2" spans="3:8" ht="12" customHeight="1">
      <c r="C2" s="139"/>
      <c r="D2" s="139"/>
      <c r="E2" s="139"/>
      <c r="F2" s="139"/>
      <c r="G2" s="139"/>
      <c r="H2" s="139"/>
    </row>
    <row r="3" spans="2:9" ht="19.5" customHeight="1">
      <c r="B3" s="140" t="s">
        <v>272</v>
      </c>
      <c r="C3" s="140"/>
      <c r="D3" s="140"/>
      <c r="E3" s="140"/>
      <c r="F3" s="1"/>
      <c r="G3" s="1"/>
      <c r="H3" s="1"/>
      <c r="I3" s="1"/>
    </row>
    <row r="4" spans="2:9" ht="19.5" customHeight="1">
      <c r="B4" s="141" t="s">
        <v>308</v>
      </c>
      <c r="C4" s="141"/>
      <c r="D4" s="141"/>
      <c r="E4" s="141"/>
      <c r="F4" s="1"/>
      <c r="G4" s="140" t="s">
        <v>309</v>
      </c>
      <c r="H4" s="140"/>
      <c r="I4" s="1"/>
    </row>
    <row r="5" spans="2:9" ht="19.5" customHeight="1">
      <c r="B5" s="1"/>
      <c r="C5" s="1"/>
      <c r="D5" s="1"/>
      <c r="E5" s="1"/>
      <c r="F5" s="1"/>
      <c r="G5" s="140" t="s">
        <v>310</v>
      </c>
      <c r="H5" s="140"/>
      <c r="I5" s="140"/>
    </row>
    <row r="6" spans="2:18" ht="19.5" customHeight="1">
      <c r="B6" s="2" t="s">
        <v>275</v>
      </c>
      <c r="L6" s="144" t="s">
        <v>611</v>
      </c>
      <c r="M6" s="144" t="s">
        <v>612</v>
      </c>
      <c r="N6" s="149" t="s">
        <v>613</v>
      </c>
      <c r="O6" s="150"/>
      <c r="P6" s="142" t="s">
        <v>614</v>
      </c>
      <c r="Q6" s="143"/>
      <c r="R6" s="145"/>
    </row>
    <row r="7" spans="1:18" ht="19.5" customHeight="1">
      <c r="A7" s="5" t="s">
        <v>569</v>
      </c>
      <c r="B7" s="5" t="s">
        <v>570</v>
      </c>
      <c r="C7" s="142" t="s">
        <v>571</v>
      </c>
      <c r="D7" s="147"/>
      <c r="E7" s="143"/>
      <c r="F7" s="21" t="s">
        <v>572</v>
      </c>
      <c r="G7" s="12" t="s">
        <v>573</v>
      </c>
      <c r="H7" s="5" t="s">
        <v>574</v>
      </c>
      <c r="I7" s="5" t="s">
        <v>575</v>
      </c>
      <c r="L7" s="144"/>
      <c r="M7" s="144"/>
      <c r="N7" s="151"/>
      <c r="O7" s="152"/>
      <c r="P7" s="5" t="s">
        <v>615</v>
      </c>
      <c r="Q7" s="5" t="s">
        <v>616</v>
      </c>
      <c r="R7" s="146"/>
    </row>
    <row r="8" spans="1:18" ht="19.5" customHeight="1">
      <c r="A8" s="5">
        <v>1</v>
      </c>
      <c r="B8" s="11" t="s">
        <v>288</v>
      </c>
      <c r="C8" s="11">
        <v>7</v>
      </c>
      <c r="D8" s="4" t="s">
        <v>8</v>
      </c>
      <c r="E8" s="12">
        <v>9</v>
      </c>
      <c r="F8" s="29" t="s">
        <v>123</v>
      </c>
      <c r="G8" s="23" t="s">
        <v>124</v>
      </c>
      <c r="H8" s="47">
        <v>105</v>
      </c>
      <c r="I8" s="5">
        <v>7</v>
      </c>
      <c r="L8" s="5" t="str">
        <f>IF(M8&lt;&gt;P8,"修正済","")</f>
        <v>修正済</v>
      </c>
      <c r="M8" s="5">
        <v>7</v>
      </c>
      <c r="N8" s="48">
        <f>IF(ISTEXT(O8),P8,"")</f>
      </c>
      <c r="O8" s="49">
        <f>IF(P8&lt;&gt;Q8,"位修正",)</f>
        <v>0</v>
      </c>
      <c r="P8" s="88">
        <f>IF(ISNUMBER(H8),RANK(H8,$H$8:$H$20,0),"")</f>
        <v>4</v>
      </c>
      <c r="Q8" s="88">
        <f>IF(ISNUMBER(H8),RANK(R8,$R$8:$R$20,0),"")</f>
        <v>4</v>
      </c>
      <c r="R8" s="89">
        <f>IF(ISNUMBER(H8),H8-ROW()/100,"")</f>
        <v>104.92</v>
      </c>
    </row>
    <row r="9" spans="1:18" ht="19.5" customHeight="1">
      <c r="A9" s="5">
        <v>2</v>
      </c>
      <c r="B9" s="11" t="s">
        <v>282</v>
      </c>
      <c r="C9" s="11">
        <v>6</v>
      </c>
      <c r="D9" s="4" t="s">
        <v>8</v>
      </c>
      <c r="E9" s="12">
        <v>12</v>
      </c>
      <c r="F9" s="29" t="s">
        <v>67</v>
      </c>
      <c r="G9" s="23" t="s">
        <v>68</v>
      </c>
      <c r="H9" s="47">
        <v>100</v>
      </c>
      <c r="I9" s="5">
        <v>11</v>
      </c>
      <c r="L9" s="5" t="str">
        <f aca="true" t="shared" si="0" ref="L9:L20">IF(M9&lt;&gt;P9,"修正済","")</f>
        <v>修正済</v>
      </c>
      <c r="M9" s="5">
        <v>11</v>
      </c>
      <c r="N9" s="48">
        <f aca="true" t="shared" si="1" ref="N9:N20">IF(ISTEXT(O9),P9,"")</f>
      </c>
      <c r="O9" s="49">
        <f aca="true" t="shared" si="2" ref="O9:O20">IF(P9&lt;&gt;Q9,"位修正",)</f>
        <v>0</v>
      </c>
      <c r="P9" s="88">
        <f aca="true" t="shared" si="3" ref="P9:P20">IF(ISNUMBER(H9),RANK(H9,$H$8:$H$20,0),"")</f>
        <v>10</v>
      </c>
      <c r="Q9" s="88">
        <f aca="true" t="shared" si="4" ref="Q9:Q20">IF(ISNUMBER(H9),RANK(R9,$R$8:$R$20,0),"")</f>
        <v>10</v>
      </c>
      <c r="R9" s="89">
        <f aca="true" t="shared" si="5" ref="R9:R20">IF(ISNUMBER(H9),H9-ROW()/100,"")</f>
        <v>99.91</v>
      </c>
    </row>
    <row r="10" spans="1:18" ht="19.5" customHeight="1">
      <c r="A10" s="5">
        <v>3</v>
      </c>
      <c r="B10" s="11" t="s">
        <v>18</v>
      </c>
      <c r="C10" s="11">
        <v>1</v>
      </c>
      <c r="D10" s="4" t="s">
        <v>8</v>
      </c>
      <c r="E10" s="12">
        <v>49</v>
      </c>
      <c r="F10" s="29" t="s">
        <v>311</v>
      </c>
      <c r="G10" s="23" t="s">
        <v>312</v>
      </c>
      <c r="H10" s="47">
        <v>105</v>
      </c>
      <c r="I10" s="5">
        <f aca="true" t="shared" si="6" ref="I10:I20">M10</f>
        <v>4</v>
      </c>
      <c r="L10" s="5">
        <f t="shared" si="0"/>
      </c>
      <c r="M10" s="5">
        <f aca="true" t="shared" si="7" ref="M10:M20">P10</f>
        <v>4</v>
      </c>
      <c r="N10" s="48">
        <f t="shared" si="1"/>
        <v>4</v>
      </c>
      <c r="O10" s="49" t="str">
        <f t="shared" si="2"/>
        <v>位修正</v>
      </c>
      <c r="P10" s="88">
        <f t="shared" si="3"/>
        <v>4</v>
      </c>
      <c r="Q10" s="88">
        <f t="shared" si="4"/>
        <v>5</v>
      </c>
      <c r="R10" s="89">
        <f t="shared" si="5"/>
        <v>104.9</v>
      </c>
    </row>
    <row r="11" spans="1:18" ht="19.5" customHeight="1">
      <c r="A11" s="5">
        <v>4</v>
      </c>
      <c r="B11" s="11" t="s">
        <v>80</v>
      </c>
      <c r="C11" s="11">
        <v>5</v>
      </c>
      <c r="D11" s="4" t="s">
        <v>8</v>
      </c>
      <c r="E11" s="12">
        <v>6</v>
      </c>
      <c r="F11" s="29" t="s">
        <v>221</v>
      </c>
      <c r="G11" s="23" t="s">
        <v>313</v>
      </c>
      <c r="H11" s="47">
        <v>100</v>
      </c>
      <c r="I11" s="5">
        <f t="shared" si="6"/>
        <v>10</v>
      </c>
      <c r="L11" s="5">
        <f t="shared" si="0"/>
      </c>
      <c r="M11" s="5">
        <f t="shared" si="7"/>
        <v>10</v>
      </c>
      <c r="N11" s="48">
        <f t="shared" si="1"/>
        <v>10</v>
      </c>
      <c r="O11" s="49" t="str">
        <f t="shared" si="2"/>
        <v>位修正</v>
      </c>
      <c r="P11" s="88">
        <f t="shared" si="3"/>
        <v>10</v>
      </c>
      <c r="Q11" s="88">
        <f>IF(ISNUMBER(H11),RANK(R11,$R$8:$R$20,0),"")</f>
        <v>11</v>
      </c>
      <c r="R11" s="89">
        <f t="shared" si="5"/>
        <v>99.89</v>
      </c>
    </row>
    <row r="12" spans="1:18" ht="19.5" customHeight="1">
      <c r="A12" s="5">
        <v>5</v>
      </c>
      <c r="B12" s="11" t="s">
        <v>282</v>
      </c>
      <c r="C12" s="11">
        <v>6</v>
      </c>
      <c r="D12" s="4" t="s">
        <v>8</v>
      </c>
      <c r="E12" s="12">
        <v>4</v>
      </c>
      <c r="F12" s="29" t="s">
        <v>72</v>
      </c>
      <c r="G12" s="23" t="s">
        <v>73</v>
      </c>
      <c r="H12" s="47">
        <v>113</v>
      </c>
      <c r="I12" s="5">
        <f t="shared" si="6"/>
        <v>2</v>
      </c>
      <c r="L12" s="5">
        <f t="shared" si="0"/>
      </c>
      <c r="M12" s="5">
        <f t="shared" si="7"/>
        <v>2</v>
      </c>
      <c r="N12" s="48">
        <f t="shared" si="1"/>
      </c>
      <c r="O12" s="49">
        <f t="shared" si="2"/>
        <v>0</v>
      </c>
      <c r="P12" s="88">
        <f t="shared" si="3"/>
        <v>2</v>
      </c>
      <c r="Q12" s="88">
        <f t="shared" si="4"/>
        <v>2</v>
      </c>
      <c r="R12" s="89">
        <f t="shared" si="5"/>
        <v>112.88</v>
      </c>
    </row>
    <row r="13" spans="1:18" ht="19.5" customHeight="1">
      <c r="A13" s="5">
        <v>6</v>
      </c>
      <c r="B13" s="11" t="s">
        <v>283</v>
      </c>
      <c r="C13" s="11">
        <v>8</v>
      </c>
      <c r="D13" s="4" t="s">
        <v>8</v>
      </c>
      <c r="E13" s="12">
        <v>3</v>
      </c>
      <c r="F13" s="29" t="s">
        <v>314</v>
      </c>
      <c r="G13" s="23" t="s">
        <v>315</v>
      </c>
      <c r="H13" s="47">
        <v>95</v>
      </c>
      <c r="I13" s="5">
        <v>13</v>
      </c>
      <c r="L13" s="5" t="str">
        <f t="shared" si="0"/>
        <v>修正済</v>
      </c>
      <c r="M13" s="5">
        <v>13</v>
      </c>
      <c r="N13" s="48">
        <f t="shared" si="1"/>
      </c>
      <c r="O13" s="49">
        <f t="shared" si="2"/>
        <v>0</v>
      </c>
      <c r="P13" s="88">
        <f t="shared" si="3"/>
        <v>12</v>
      </c>
      <c r="Q13" s="88">
        <f t="shared" si="4"/>
        <v>12</v>
      </c>
      <c r="R13" s="89">
        <f t="shared" si="5"/>
        <v>94.87</v>
      </c>
    </row>
    <row r="14" spans="1:18" ht="19.5" customHeight="1">
      <c r="A14" s="5">
        <v>7</v>
      </c>
      <c r="B14" s="11" t="s">
        <v>288</v>
      </c>
      <c r="C14" s="11">
        <v>7</v>
      </c>
      <c r="D14" s="4" t="s">
        <v>8</v>
      </c>
      <c r="E14" s="12">
        <v>8</v>
      </c>
      <c r="F14" s="29" t="s">
        <v>121</v>
      </c>
      <c r="G14" s="23" t="s">
        <v>122</v>
      </c>
      <c r="H14" s="47">
        <v>105</v>
      </c>
      <c r="I14" s="5">
        <v>7</v>
      </c>
      <c r="L14" s="5" t="str">
        <f t="shared" si="0"/>
        <v>修正済</v>
      </c>
      <c r="M14" s="5">
        <v>7</v>
      </c>
      <c r="N14" s="48">
        <f t="shared" si="1"/>
        <v>4</v>
      </c>
      <c r="O14" s="49" t="str">
        <f t="shared" si="2"/>
        <v>位修正</v>
      </c>
      <c r="P14" s="88">
        <f t="shared" si="3"/>
        <v>4</v>
      </c>
      <c r="Q14" s="88">
        <f t="shared" si="4"/>
        <v>6</v>
      </c>
      <c r="R14" s="89">
        <f t="shared" si="5"/>
        <v>104.86</v>
      </c>
    </row>
    <row r="15" spans="1:18" ht="19.5" customHeight="1">
      <c r="A15" s="5">
        <v>8</v>
      </c>
      <c r="B15" s="11" t="s">
        <v>17</v>
      </c>
      <c r="C15" s="11">
        <v>3</v>
      </c>
      <c r="D15" s="4" t="s">
        <v>8</v>
      </c>
      <c r="E15" s="12">
        <v>4</v>
      </c>
      <c r="F15" s="29" t="s">
        <v>203</v>
      </c>
      <c r="G15" s="23" t="s">
        <v>316</v>
      </c>
      <c r="H15" s="47">
        <v>105</v>
      </c>
      <c r="I15" s="5">
        <v>4</v>
      </c>
      <c r="L15" s="5">
        <f t="shared" si="0"/>
      </c>
      <c r="M15" s="5">
        <f t="shared" si="7"/>
        <v>4</v>
      </c>
      <c r="N15" s="48">
        <f t="shared" si="1"/>
        <v>4</v>
      </c>
      <c r="O15" s="49" t="str">
        <f t="shared" si="2"/>
        <v>位修正</v>
      </c>
      <c r="P15" s="88">
        <f t="shared" si="3"/>
        <v>4</v>
      </c>
      <c r="Q15" s="88">
        <f t="shared" si="4"/>
        <v>7</v>
      </c>
      <c r="R15" s="89">
        <f t="shared" si="5"/>
        <v>104.85</v>
      </c>
    </row>
    <row r="16" spans="1:18" ht="19.5" customHeight="1">
      <c r="A16" s="5">
        <v>9</v>
      </c>
      <c r="B16" s="11" t="s">
        <v>30</v>
      </c>
      <c r="C16" s="11">
        <v>9</v>
      </c>
      <c r="D16" s="4" t="s">
        <v>8</v>
      </c>
      <c r="E16" s="12">
        <v>4</v>
      </c>
      <c r="F16" s="29" t="s">
        <v>187</v>
      </c>
      <c r="G16" s="23" t="s">
        <v>54</v>
      </c>
      <c r="H16" s="47">
        <v>105</v>
      </c>
      <c r="I16" s="5">
        <v>7</v>
      </c>
      <c r="L16" s="5" t="str">
        <f t="shared" si="0"/>
        <v>修正済</v>
      </c>
      <c r="M16" s="5">
        <v>7</v>
      </c>
      <c r="N16" s="48">
        <f t="shared" si="1"/>
        <v>4</v>
      </c>
      <c r="O16" s="49" t="str">
        <f t="shared" si="2"/>
        <v>位修正</v>
      </c>
      <c r="P16" s="88">
        <f t="shared" si="3"/>
        <v>4</v>
      </c>
      <c r="Q16" s="88">
        <f t="shared" si="4"/>
        <v>8</v>
      </c>
      <c r="R16" s="89">
        <f t="shared" si="5"/>
        <v>104.84</v>
      </c>
    </row>
    <row r="17" spans="1:18" ht="19.5" customHeight="1">
      <c r="A17" s="5">
        <v>10</v>
      </c>
      <c r="B17" s="11" t="s">
        <v>288</v>
      </c>
      <c r="C17" s="11">
        <v>7</v>
      </c>
      <c r="D17" s="4" t="s">
        <v>8</v>
      </c>
      <c r="E17" s="12">
        <v>2</v>
      </c>
      <c r="F17" s="29" t="s">
        <v>112</v>
      </c>
      <c r="G17" s="23" t="s">
        <v>113</v>
      </c>
      <c r="H17" s="47">
        <v>110</v>
      </c>
      <c r="I17" s="5">
        <v>3</v>
      </c>
      <c r="L17" s="5">
        <f t="shared" si="0"/>
      </c>
      <c r="M17" s="5">
        <f t="shared" si="7"/>
        <v>3</v>
      </c>
      <c r="N17" s="48">
        <f t="shared" si="1"/>
      </c>
      <c r="O17" s="49">
        <f t="shared" si="2"/>
        <v>0</v>
      </c>
      <c r="P17" s="88">
        <f t="shared" si="3"/>
        <v>3</v>
      </c>
      <c r="Q17" s="88">
        <f t="shared" si="4"/>
        <v>3</v>
      </c>
      <c r="R17" s="89">
        <f t="shared" si="5"/>
        <v>109.83</v>
      </c>
    </row>
    <row r="18" spans="1:18" ht="19.5" customHeight="1">
      <c r="A18" s="5">
        <v>11</v>
      </c>
      <c r="B18" s="11" t="s">
        <v>283</v>
      </c>
      <c r="C18" s="11">
        <v>8</v>
      </c>
      <c r="D18" s="4" t="s">
        <v>8</v>
      </c>
      <c r="E18" s="12">
        <v>9</v>
      </c>
      <c r="F18" s="35" t="s">
        <v>36</v>
      </c>
      <c r="G18" s="28" t="s">
        <v>37</v>
      </c>
      <c r="H18" s="47">
        <v>116</v>
      </c>
      <c r="I18" s="5">
        <f t="shared" si="6"/>
        <v>1</v>
      </c>
      <c r="L18" s="5">
        <f t="shared" si="0"/>
      </c>
      <c r="M18" s="5">
        <f t="shared" si="7"/>
        <v>1</v>
      </c>
      <c r="N18" s="48">
        <f t="shared" si="1"/>
      </c>
      <c r="O18" s="49">
        <f t="shared" si="2"/>
        <v>0</v>
      </c>
      <c r="P18" s="88">
        <f t="shared" si="3"/>
        <v>1</v>
      </c>
      <c r="Q18" s="88">
        <f t="shared" si="4"/>
        <v>1</v>
      </c>
      <c r="R18" s="89">
        <f t="shared" si="5"/>
        <v>115.82</v>
      </c>
    </row>
    <row r="19" spans="1:18" ht="19.5" customHeight="1">
      <c r="A19" s="5">
        <v>12</v>
      </c>
      <c r="B19" s="11" t="s">
        <v>18</v>
      </c>
      <c r="C19" s="11">
        <v>1</v>
      </c>
      <c r="D19" s="4" t="s">
        <v>8</v>
      </c>
      <c r="E19" s="12">
        <v>17</v>
      </c>
      <c r="F19" s="29" t="s">
        <v>317</v>
      </c>
      <c r="G19" s="23" t="s">
        <v>318</v>
      </c>
      <c r="H19" s="47">
        <v>95</v>
      </c>
      <c r="I19" s="5">
        <f t="shared" si="6"/>
        <v>12</v>
      </c>
      <c r="L19" s="5">
        <f t="shared" si="0"/>
      </c>
      <c r="M19" s="5">
        <f t="shared" si="7"/>
        <v>12</v>
      </c>
      <c r="N19" s="48">
        <f t="shared" si="1"/>
        <v>12</v>
      </c>
      <c r="O19" s="49" t="str">
        <f t="shared" si="2"/>
        <v>位修正</v>
      </c>
      <c r="P19" s="88">
        <f t="shared" si="3"/>
        <v>12</v>
      </c>
      <c r="Q19" s="88">
        <f t="shared" si="4"/>
        <v>13</v>
      </c>
      <c r="R19" s="89">
        <f t="shared" si="5"/>
        <v>94.81</v>
      </c>
    </row>
    <row r="20" spans="1:18" ht="19.5" customHeight="1">
      <c r="A20" s="5">
        <v>13</v>
      </c>
      <c r="B20" s="11" t="s">
        <v>288</v>
      </c>
      <c r="C20" s="26">
        <v>7</v>
      </c>
      <c r="D20" s="3" t="s">
        <v>8</v>
      </c>
      <c r="E20" s="27">
        <v>5</v>
      </c>
      <c r="F20" s="29" t="s">
        <v>177</v>
      </c>
      <c r="G20" s="23" t="s">
        <v>117</v>
      </c>
      <c r="H20" s="47">
        <v>105</v>
      </c>
      <c r="I20" s="5">
        <f t="shared" si="6"/>
        <v>4</v>
      </c>
      <c r="L20" s="5">
        <f t="shared" si="0"/>
      </c>
      <c r="M20" s="5">
        <f t="shared" si="7"/>
        <v>4</v>
      </c>
      <c r="N20" s="48">
        <f t="shared" si="1"/>
        <v>4</v>
      </c>
      <c r="O20" s="49" t="str">
        <f t="shared" si="2"/>
        <v>位修正</v>
      </c>
      <c r="P20" s="88">
        <f t="shared" si="3"/>
        <v>4</v>
      </c>
      <c r="Q20" s="88">
        <f t="shared" si="4"/>
        <v>9</v>
      </c>
      <c r="R20" s="89">
        <f t="shared" si="5"/>
        <v>104.8</v>
      </c>
    </row>
    <row r="21" ht="21.75" customHeight="1"/>
    <row r="22" ht="21.75" customHeight="1">
      <c r="B22" s="2" t="s">
        <v>319</v>
      </c>
    </row>
    <row r="23" spans="1:9" ht="21.75" customHeight="1">
      <c r="A23" s="5" t="s">
        <v>575</v>
      </c>
      <c r="B23" s="5" t="s">
        <v>570</v>
      </c>
      <c r="C23" s="142" t="s">
        <v>571</v>
      </c>
      <c r="D23" s="147"/>
      <c r="E23" s="143"/>
      <c r="F23" s="15" t="s">
        <v>572</v>
      </c>
      <c r="G23" s="23" t="s">
        <v>573</v>
      </c>
      <c r="H23" s="5" t="s">
        <v>574</v>
      </c>
      <c r="I23" s="5" t="s">
        <v>576</v>
      </c>
    </row>
    <row r="24" spans="1:9" ht="19.5" customHeight="1">
      <c r="A24" s="5">
        <v>1</v>
      </c>
      <c r="B24" s="11" t="str">
        <f>INDEX($B$8:$H$20,MATCH($A24,$M$8:$M$20,0),1)</f>
        <v>東八田</v>
      </c>
      <c r="C24" s="11">
        <f>INDEX($B$8:$H$20,MATCH($A24,$M$8:$M$20,0),2)</f>
        <v>8</v>
      </c>
      <c r="D24" s="4" t="str">
        <f>INDEX($B$8:$H$20,MATCH($A24,$M$8:$M$20,0),3)</f>
        <v>-</v>
      </c>
      <c r="E24" s="12">
        <f>INDEX($B$8:$H$20,MATCH($A24,$M$8:$M$20,0),4)</f>
        <v>9</v>
      </c>
      <c r="F24" s="15" t="str">
        <f>INDEX($B$8:$H$20,MATCH($A24,$M$8:$M$20,0),5)</f>
        <v>田坂　ゆず</v>
      </c>
      <c r="G24" s="23" t="str">
        <f>INDEX($B$8:$H$20,MATCH($A24,$M$8:$M$20,0),6)</f>
        <v>たさか　ゆず</v>
      </c>
      <c r="H24" s="93">
        <f aca="true" t="shared" si="8" ref="H24:H29">INDEX($B$8:$H$20,MATCH($A24,$M$8:$M$20,0),7)</f>
        <v>116</v>
      </c>
      <c r="I24" s="5"/>
    </row>
    <row r="25" spans="1:9" ht="19.5" customHeight="1">
      <c r="A25" s="5">
        <v>2</v>
      </c>
      <c r="B25" s="11" t="str">
        <f>INDEX($B$8:$H$20,MATCH($A25,$M$8:$M$20,0),1)</f>
        <v>吉美</v>
      </c>
      <c r="C25" s="11">
        <f>INDEX($B$8:$H$20,MATCH($A25,$M$8:$M$20,0),2)</f>
        <v>6</v>
      </c>
      <c r="D25" s="4" t="str">
        <f>INDEX($B$8:$H$20,MATCH($A25,$M$8:$M$20,0),3)</f>
        <v>-</v>
      </c>
      <c r="E25" s="12">
        <f>INDEX($B$8:$H$20,MATCH($A25,$M$8:$M$20,0),4)</f>
        <v>4</v>
      </c>
      <c r="F25" s="15" t="str">
        <f>INDEX($B$8:$H$20,MATCH($A25,$M$8:$M$20,0),5)</f>
        <v>内藤　みなみ</v>
      </c>
      <c r="G25" s="23" t="str">
        <f>INDEX($B$8:$H$20,MATCH($A25,$M$8:$M$20,0),6)</f>
        <v>ないとう　みなみ</v>
      </c>
      <c r="H25" s="93">
        <f t="shared" si="8"/>
        <v>113</v>
      </c>
      <c r="I25" s="5"/>
    </row>
    <row r="26" spans="1:9" ht="19.5" customHeight="1">
      <c r="A26" s="5">
        <v>3</v>
      </c>
      <c r="B26" s="11" t="str">
        <f>INDEX($B$8:$H$20,MATCH($A26,$M$8:$M$20,0),1)</f>
        <v>西八田</v>
      </c>
      <c r="C26" s="11">
        <f>INDEX($B$8:$H$20,MATCH($A26,$M$8:$M$20,0),2)</f>
        <v>7</v>
      </c>
      <c r="D26" s="4" t="str">
        <f>INDEX($B$8:$H$20,MATCH($A26,$M$8:$M$20,0),3)</f>
        <v>-</v>
      </c>
      <c r="E26" s="12">
        <f>INDEX($B$8:$H$20,MATCH($A26,$M$8:$M$20,0),4)</f>
        <v>2</v>
      </c>
      <c r="F26" s="15" t="str">
        <f>INDEX($B$8:$H$20,MATCH($A26,$M$8:$M$20,0),5)</f>
        <v>木下　葵</v>
      </c>
      <c r="G26" s="23" t="str">
        <f>INDEX($B$8:$H$20,MATCH($A26,$M$8:$M$20,0),6)</f>
        <v>きのした　あおい</v>
      </c>
      <c r="H26" s="93">
        <f t="shared" si="8"/>
        <v>110</v>
      </c>
      <c r="I26" s="5"/>
    </row>
    <row r="27" spans="1:9" ht="19.5" customHeight="1">
      <c r="A27" s="5">
        <v>4</v>
      </c>
      <c r="B27" s="11" t="str">
        <f>INDEX($B$8:$H$20,MATCH($A27,$M$8:$M$20,0),1)</f>
        <v>綾部</v>
      </c>
      <c r="C27" s="11">
        <f>INDEX($B$8:$H$20,MATCH($A27,$M$8:$M$20,0),2)</f>
        <v>1</v>
      </c>
      <c r="D27" s="4" t="str">
        <f>INDEX($B$8:$H$20,MATCH($A27,$M$8:$M$20,0),3)</f>
        <v>-</v>
      </c>
      <c r="E27" s="12">
        <f>INDEX($B$8:$H$20,MATCH($A27,$M$8:$M$20,0),4)</f>
        <v>49</v>
      </c>
      <c r="F27" s="15" t="str">
        <f>INDEX($B$8:$H$20,MATCH($A27,$M$8:$M$20,0),5)</f>
        <v>坂田　真里奈</v>
      </c>
      <c r="G27" s="23" t="str">
        <f>INDEX($B$8:$H$20,MATCH($A27,$M$8:$M$20,0),6)</f>
        <v>さかた　まりな</v>
      </c>
      <c r="H27" s="93">
        <f t="shared" si="8"/>
        <v>105</v>
      </c>
      <c r="I27" s="5"/>
    </row>
    <row r="28" spans="1:9" ht="19.5" customHeight="1">
      <c r="A28" s="5">
        <v>4</v>
      </c>
      <c r="B28" s="11" t="s">
        <v>17</v>
      </c>
      <c r="C28" s="11">
        <v>3</v>
      </c>
      <c r="D28" s="4" t="s">
        <v>8</v>
      </c>
      <c r="E28" s="12">
        <v>4</v>
      </c>
      <c r="F28" s="29" t="s">
        <v>203</v>
      </c>
      <c r="G28" s="23" t="s">
        <v>316</v>
      </c>
      <c r="H28" s="93">
        <f t="shared" si="8"/>
        <v>105</v>
      </c>
      <c r="I28" s="5"/>
    </row>
    <row r="29" spans="1:9" ht="19.5" customHeight="1">
      <c r="A29" s="5">
        <v>4</v>
      </c>
      <c r="B29" s="11" t="s">
        <v>288</v>
      </c>
      <c r="C29" s="26">
        <v>7</v>
      </c>
      <c r="D29" s="3" t="s">
        <v>8</v>
      </c>
      <c r="E29" s="27">
        <v>5</v>
      </c>
      <c r="F29" s="29" t="s">
        <v>177</v>
      </c>
      <c r="G29" s="23" t="s">
        <v>117</v>
      </c>
      <c r="H29" s="93">
        <f t="shared" si="8"/>
        <v>105</v>
      </c>
      <c r="I29" s="5"/>
    </row>
    <row r="31" ht="23.25" customHeight="1">
      <c r="G31" s="41">
        <v>25</v>
      </c>
    </row>
  </sheetData>
  <sheetProtection/>
  <mergeCells count="12">
    <mergeCell ref="L6:L7"/>
    <mergeCell ref="M6:M7"/>
    <mergeCell ref="N6:O7"/>
    <mergeCell ref="P6:Q6"/>
    <mergeCell ref="R6:R7"/>
    <mergeCell ref="C23:E23"/>
    <mergeCell ref="C1:H2"/>
    <mergeCell ref="B3:E3"/>
    <mergeCell ref="B4:E4"/>
    <mergeCell ref="G4:H4"/>
    <mergeCell ref="G5:I5"/>
    <mergeCell ref="C7:E7"/>
  </mergeCells>
  <conditionalFormatting sqref="B15 B19 B9:B12 B8:D8 B16:D17 B20:D20 D9:D15 D18:D19 B24:H29">
    <cfRule type="cellIs" priority="5" dxfId="17" operator="equal" stopIfTrue="1">
      <formula>0</formula>
    </cfRule>
  </conditionalFormatting>
  <conditionalFormatting sqref="B17:C20 B8:C15">
    <cfRule type="cellIs" priority="4" dxfId="17" operator="equal" stopIfTrue="1">
      <formula>0</formula>
    </cfRule>
  </conditionalFormatting>
  <conditionalFormatting sqref="I8:I20">
    <cfRule type="cellIs" priority="3" dxfId="18" operator="equal" stopIfTrue="1">
      <formula>"女"</formula>
    </cfRule>
  </conditionalFormatting>
  <conditionalFormatting sqref="B29:C29">
    <cfRule type="cellIs" priority="2" dxfId="17" operator="equal" stopIfTrue="1">
      <formula>0</formula>
    </cfRule>
  </conditionalFormatting>
  <conditionalFormatting sqref="B28:C28">
    <cfRule type="cellIs" priority="1" dxfId="17" operator="equal" stopIfTrue="1">
      <formula>0</formula>
    </cfRule>
  </conditionalFormatting>
  <dataValidations count="4">
    <dataValidation allowBlank="1" showInputMessage="1" showErrorMessage="1" promptTitle="要　記入" prompt="学校で入力してください" sqref="C9:C12 E9:E12 C15:C16 E15:E16 E19 C19 C28 E28"/>
    <dataValidation allowBlank="1" showInputMessage="1" showErrorMessage="1" promptTitle="入力禁止" prompt="記入しないでください。" sqref="B15:B16 D9:D16 D18:D19 B17:E17 B20:E20 B8:E8 B19 B9:B12 H24:H29 B29:E29 B24:G27 B28 D28"/>
    <dataValidation allowBlank="1" showInputMessage="1" showErrorMessage="1" promptTitle="ひらがなで入力" prompt="姓と名の間にスペースを！" sqref="G12"/>
    <dataValidation allowBlank="1" showInputMessage="1" showErrorMessage="1" prompt="姓と名の間にスペースを！" sqref="F12 F13:G20 F8:G11 F28:G29"/>
  </dataValidations>
  <printOptions/>
  <pageMargins left="0.7874015748031497" right="0.7874015748031497" top="0.5905511811023623" bottom="0.7480314960629921"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R58"/>
  <sheetViews>
    <sheetView view="pageBreakPreview" zoomScaleSheetLayoutView="100" zoomScalePageLayoutView="0" workbookViewId="0" topLeftCell="A1">
      <selection activeCell="B4" sqref="B4:E4"/>
    </sheetView>
  </sheetViews>
  <sheetFormatPr defaultColWidth="9.00390625" defaultRowHeight="13.5"/>
  <cols>
    <col min="1" max="2" width="9.00390625" style="2" customWidth="1"/>
    <col min="3" max="3" width="2.50390625" style="2" customWidth="1"/>
    <col min="4" max="4" width="3.375" style="2" bestFit="1" customWidth="1"/>
    <col min="5" max="5" width="2.875" style="2" customWidth="1"/>
    <col min="6" max="6" width="14.625" style="2" customWidth="1"/>
    <col min="7" max="7" width="16.625" style="2" customWidth="1"/>
    <col min="8" max="10" width="9.00390625" style="2" customWidth="1"/>
    <col min="11" max="11" width="3.625" style="2" customWidth="1"/>
    <col min="12" max="12" width="7.00390625" style="2" customWidth="1"/>
    <col min="13" max="13" width="10.125" style="2" customWidth="1"/>
    <col min="14" max="14" width="3.25390625" style="2" customWidth="1"/>
    <col min="15" max="15" width="9.00390625" style="2" customWidth="1"/>
    <col min="16" max="16" width="17.00390625" style="2" customWidth="1"/>
    <col min="17" max="16384" width="9.00390625" style="2" customWidth="1"/>
  </cols>
  <sheetData>
    <row r="1" spans="3:8" ht="13.5">
      <c r="C1" s="139" t="s">
        <v>271</v>
      </c>
      <c r="D1" s="139"/>
      <c r="E1" s="139"/>
      <c r="F1" s="139"/>
      <c r="G1" s="139"/>
      <c r="H1" s="139"/>
    </row>
    <row r="2" spans="3:16" ht="13.5">
      <c r="C2" s="139"/>
      <c r="D2" s="139"/>
      <c r="E2" s="139"/>
      <c r="F2" s="139"/>
      <c r="G2" s="139"/>
      <c r="H2" s="139"/>
      <c r="P2" s="7"/>
    </row>
    <row r="3" spans="2:9" ht="15.75" customHeight="1">
      <c r="B3" s="140" t="s">
        <v>19</v>
      </c>
      <c r="C3" s="140"/>
      <c r="D3" s="140"/>
      <c r="E3" s="140"/>
      <c r="F3" s="1"/>
      <c r="G3" s="1"/>
      <c r="H3" s="1"/>
      <c r="I3" s="1"/>
    </row>
    <row r="4" spans="2:9" ht="15.75" customHeight="1">
      <c r="B4" s="141" t="s">
        <v>557</v>
      </c>
      <c r="C4" s="141"/>
      <c r="D4" s="141"/>
      <c r="E4" s="141"/>
      <c r="F4" s="1"/>
      <c r="G4" s="140" t="s">
        <v>558</v>
      </c>
      <c r="H4" s="140"/>
      <c r="I4" s="1"/>
    </row>
    <row r="5" spans="2:9" ht="15.75" customHeight="1">
      <c r="B5" s="1"/>
      <c r="C5" s="1"/>
      <c r="D5" s="1"/>
      <c r="E5" s="1"/>
      <c r="F5" s="1"/>
      <c r="G5" s="140" t="s">
        <v>559</v>
      </c>
      <c r="H5" s="140"/>
      <c r="I5" s="140"/>
    </row>
    <row r="6" spans="2:18" ht="17.25" customHeight="1">
      <c r="B6" s="2" t="s">
        <v>275</v>
      </c>
      <c r="L6" s="144" t="s">
        <v>611</v>
      </c>
      <c r="M6" s="144" t="s">
        <v>612</v>
      </c>
      <c r="N6" s="149" t="s">
        <v>613</v>
      </c>
      <c r="O6" s="150"/>
      <c r="P6" s="142" t="s">
        <v>614</v>
      </c>
      <c r="Q6" s="143"/>
      <c r="R6" s="145"/>
    </row>
    <row r="7" spans="1:18" ht="17.25" customHeight="1">
      <c r="A7" s="5" t="s">
        <v>569</v>
      </c>
      <c r="B7" s="5" t="s">
        <v>9</v>
      </c>
      <c r="C7" s="145" t="s">
        <v>10</v>
      </c>
      <c r="D7" s="145"/>
      <c r="E7" s="145"/>
      <c r="F7" s="11" t="s">
        <v>11</v>
      </c>
      <c r="G7" s="25" t="s">
        <v>12</v>
      </c>
      <c r="H7" s="5" t="s">
        <v>13</v>
      </c>
      <c r="I7" s="5" t="s">
        <v>14</v>
      </c>
      <c r="L7" s="144"/>
      <c r="M7" s="144"/>
      <c r="N7" s="151"/>
      <c r="O7" s="152"/>
      <c r="P7" s="5" t="s">
        <v>615</v>
      </c>
      <c r="Q7" s="5" t="s">
        <v>616</v>
      </c>
      <c r="R7" s="146"/>
    </row>
    <row r="8" spans="1:18" ht="17.25" customHeight="1">
      <c r="A8" s="5">
        <v>1</v>
      </c>
      <c r="B8" s="11" t="s">
        <v>18</v>
      </c>
      <c r="C8" s="11">
        <v>1</v>
      </c>
      <c r="D8" s="4" t="s">
        <v>8</v>
      </c>
      <c r="E8" s="12">
        <v>25</v>
      </c>
      <c r="F8" s="29" t="s">
        <v>144</v>
      </c>
      <c r="G8" s="23" t="s">
        <v>145</v>
      </c>
      <c r="H8" s="47">
        <v>259</v>
      </c>
      <c r="I8" s="5">
        <f>M8</f>
        <v>23</v>
      </c>
      <c r="L8" s="5">
        <f>IF(M8&lt;&gt;P8,"修正済","")</f>
      </c>
      <c r="M8" s="5">
        <f>P8</f>
        <v>23</v>
      </c>
      <c r="N8" s="48">
        <f>IF(ISTEXT(O8),P8,"")</f>
      </c>
      <c r="O8" s="49">
        <f>IF(P8&lt;&gt;Q8,"位修正",)</f>
        <v>0</v>
      </c>
      <c r="P8" s="88">
        <f>IF(ISNUMBER(H8),RANK(H8,$H$8:$H$47,0),"")</f>
        <v>23</v>
      </c>
      <c r="Q8" s="88">
        <f>IF(ISNUMBER(H8),RANK(R8,$R$8:$R$47,0),"")</f>
        <v>23</v>
      </c>
      <c r="R8" s="89">
        <f>IF(ISNUMBER(H8),H8-ROW()/100,"")</f>
        <v>258.92</v>
      </c>
    </row>
    <row r="9" spans="1:18" ht="17.25" customHeight="1">
      <c r="A9" s="5">
        <v>2</v>
      </c>
      <c r="B9" s="11" t="s">
        <v>15</v>
      </c>
      <c r="C9" s="32">
        <v>4</v>
      </c>
      <c r="D9" s="7" t="s">
        <v>8</v>
      </c>
      <c r="E9" s="30">
        <v>1</v>
      </c>
      <c r="F9" s="29" t="s">
        <v>126</v>
      </c>
      <c r="G9" s="23" t="s">
        <v>127</v>
      </c>
      <c r="H9" s="47">
        <v>226</v>
      </c>
      <c r="I9" s="5">
        <f aca="true" t="shared" si="0" ref="I9:I47">M9</f>
        <v>32</v>
      </c>
      <c r="L9" s="5">
        <f aca="true" t="shared" si="1" ref="L9:L47">IF(M9&lt;&gt;P9,"修正済","")</f>
      </c>
      <c r="M9" s="5">
        <f aca="true" t="shared" si="2" ref="M9:M47">P9</f>
        <v>32</v>
      </c>
      <c r="N9" s="48">
        <f aca="true" t="shared" si="3" ref="N9:N47">IF(ISTEXT(O9),P9,"")</f>
      </c>
      <c r="O9" s="49">
        <f aca="true" t="shared" si="4" ref="O9:O47">IF(P9&lt;&gt;Q9,"位修正",)</f>
        <v>0</v>
      </c>
      <c r="P9" s="88">
        <f aca="true" t="shared" si="5" ref="P9:P47">IF(ISNUMBER(H9),RANK(H9,$H$8:$H$47,0),"")</f>
        <v>32</v>
      </c>
      <c r="Q9" s="88">
        <f aca="true" t="shared" si="6" ref="Q9:Q47">IF(ISNUMBER(H9),RANK(R9,$R$8:$R$47,0),"")</f>
        <v>32</v>
      </c>
      <c r="R9" s="89">
        <f aca="true" t="shared" si="7" ref="R9:R47">IF(ISNUMBER(H9),H9-ROW()/100,"")</f>
        <v>225.91</v>
      </c>
    </row>
    <row r="10" spans="1:18" ht="17.25" customHeight="1">
      <c r="A10" s="5">
        <v>3</v>
      </c>
      <c r="B10" s="11" t="s">
        <v>18</v>
      </c>
      <c r="C10" s="11">
        <v>1</v>
      </c>
      <c r="D10" s="4" t="s">
        <v>8</v>
      </c>
      <c r="E10" s="12">
        <v>14</v>
      </c>
      <c r="F10" s="29" t="s">
        <v>320</v>
      </c>
      <c r="G10" s="23" t="s">
        <v>321</v>
      </c>
      <c r="H10" s="47">
        <v>275</v>
      </c>
      <c r="I10" s="5">
        <f t="shared" si="0"/>
        <v>17</v>
      </c>
      <c r="L10" s="5">
        <f t="shared" si="1"/>
      </c>
      <c r="M10" s="5">
        <f t="shared" si="2"/>
        <v>17</v>
      </c>
      <c r="N10" s="48">
        <f t="shared" si="3"/>
      </c>
      <c r="O10" s="49">
        <f t="shared" si="4"/>
        <v>0</v>
      </c>
      <c r="P10" s="88">
        <f t="shared" si="5"/>
        <v>17</v>
      </c>
      <c r="Q10" s="88">
        <f t="shared" si="6"/>
        <v>17</v>
      </c>
      <c r="R10" s="89">
        <f t="shared" si="7"/>
        <v>274.9</v>
      </c>
    </row>
    <row r="11" spans="1:18" ht="17.25" customHeight="1">
      <c r="A11" s="5">
        <v>4</v>
      </c>
      <c r="B11" s="11" t="s">
        <v>17</v>
      </c>
      <c r="C11" s="32">
        <v>3</v>
      </c>
      <c r="D11" s="7" t="s">
        <v>8</v>
      </c>
      <c r="E11" s="30">
        <v>1</v>
      </c>
      <c r="F11" s="29" t="s">
        <v>209</v>
      </c>
      <c r="G11" s="23" t="s">
        <v>322</v>
      </c>
      <c r="H11" s="47">
        <v>335</v>
      </c>
      <c r="I11" s="5">
        <f t="shared" si="0"/>
        <v>2</v>
      </c>
      <c r="L11" s="5">
        <f t="shared" si="1"/>
      </c>
      <c r="M11" s="5">
        <f t="shared" si="2"/>
        <v>2</v>
      </c>
      <c r="N11" s="48">
        <f t="shared" si="3"/>
      </c>
      <c r="O11" s="49">
        <f t="shared" si="4"/>
        <v>0</v>
      </c>
      <c r="P11" s="88">
        <f t="shared" si="5"/>
        <v>2</v>
      </c>
      <c r="Q11" s="88">
        <f t="shared" si="6"/>
        <v>2</v>
      </c>
      <c r="R11" s="89">
        <f t="shared" si="7"/>
        <v>334.89</v>
      </c>
    </row>
    <row r="12" spans="1:18" ht="17.25" customHeight="1">
      <c r="A12" s="5">
        <v>5</v>
      </c>
      <c r="B12" s="11" t="s">
        <v>16</v>
      </c>
      <c r="C12" s="11">
        <v>2</v>
      </c>
      <c r="D12" s="4" t="s">
        <v>8</v>
      </c>
      <c r="E12" s="12">
        <v>89</v>
      </c>
      <c r="F12" s="29" t="s">
        <v>152</v>
      </c>
      <c r="G12" s="23" t="s">
        <v>323</v>
      </c>
      <c r="H12" s="47">
        <v>361</v>
      </c>
      <c r="I12" s="5">
        <f t="shared" si="0"/>
        <v>1</v>
      </c>
      <c r="L12" s="5">
        <f t="shared" si="1"/>
      </c>
      <c r="M12" s="5">
        <f t="shared" si="2"/>
        <v>1</v>
      </c>
      <c r="N12" s="48">
        <f t="shared" si="3"/>
      </c>
      <c r="O12" s="49">
        <f t="shared" si="4"/>
        <v>0</v>
      </c>
      <c r="P12" s="88">
        <f t="shared" si="5"/>
        <v>1</v>
      </c>
      <c r="Q12" s="88">
        <f t="shared" si="6"/>
        <v>1</v>
      </c>
      <c r="R12" s="89">
        <f t="shared" si="7"/>
        <v>360.88</v>
      </c>
    </row>
    <row r="13" spans="1:18" ht="17.25" customHeight="1">
      <c r="A13" s="5">
        <v>6</v>
      </c>
      <c r="B13" s="11" t="s">
        <v>282</v>
      </c>
      <c r="C13" s="32">
        <v>6</v>
      </c>
      <c r="D13" s="7" t="s">
        <v>8</v>
      </c>
      <c r="E13" s="30">
        <v>1</v>
      </c>
      <c r="F13" s="29" t="s">
        <v>324</v>
      </c>
      <c r="G13" s="23" t="s">
        <v>325</v>
      </c>
      <c r="H13" s="47">
        <v>279</v>
      </c>
      <c r="I13" s="5">
        <f t="shared" si="0"/>
        <v>13</v>
      </c>
      <c r="L13" s="5">
        <f t="shared" si="1"/>
      </c>
      <c r="M13" s="5">
        <f t="shared" si="2"/>
        <v>13</v>
      </c>
      <c r="N13" s="48">
        <f t="shared" si="3"/>
      </c>
      <c r="O13" s="49">
        <f t="shared" si="4"/>
        <v>0</v>
      </c>
      <c r="P13" s="88">
        <f t="shared" si="5"/>
        <v>13</v>
      </c>
      <c r="Q13" s="88">
        <f t="shared" si="6"/>
        <v>13</v>
      </c>
      <c r="R13" s="89">
        <f t="shared" si="7"/>
        <v>278.87</v>
      </c>
    </row>
    <row r="14" spans="1:18" ht="17.25" customHeight="1">
      <c r="A14" s="5">
        <v>7</v>
      </c>
      <c r="B14" s="11" t="s">
        <v>18</v>
      </c>
      <c r="C14" s="33">
        <v>1</v>
      </c>
      <c r="D14" s="14" t="s">
        <v>8</v>
      </c>
      <c r="E14" s="34">
        <v>6</v>
      </c>
      <c r="F14" s="29" t="s">
        <v>326</v>
      </c>
      <c r="G14" s="23" t="s">
        <v>1</v>
      </c>
      <c r="H14" s="47">
        <v>279</v>
      </c>
      <c r="I14" s="5">
        <f t="shared" si="0"/>
        <v>13</v>
      </c>
      <c r="L14" s="5">
        <f t="shared" si="1"/>
      </c>
      <c r="M14" s="5">
        <f t="shared" si="2"/>
        <v>13</v>
      </c>
      <c r="N14" s="48">
        <f t="shared" si="3"/>
        <v>13</v>
      </c>
      <c r="O14" s="49" t="str">
        <f t="shared" si="4"/>
        <v>位修正</v>
      </c>
      <c r="P14" s="88">
        <f t="shared" si="5"/>
        <v>13</v>
      </c>
      <c r="Q14" s="88">
        <f t="shared" si="6"/>
        <v>14</v>
      </c>
      <c r="R14" s="89">
        <f t="shared" si="7"/>
        <v>278.86</v>
      </c>
    </row>
    <row r="15" spans="1:18" ht="17.25" customHeight="1">
      <c r="A15" s="5">
        <v>8</v>
      </c>
      <c r="B15" s="11" t="s">
        <v>31</v>
      </c>
      <c r="C15" s="11">
        <v>10</v>
      </c>
      <c r="D15" s="4" t="s">
        <v>8</v>
      </c>
      <c r="E15" s="12">
        <v>7</v>
      </c>
      <c r="F15" s="29" t="s">
        <v>190</v>
      </c>
      <c r="G15" s="23" t="s">
        <v>327</v>
      </c>
      <c r="H15" s="47">
        <v>222</v>
      </c>
      <c r="I15" s="5">
        <f t="shared" si="0"/>
        <v>33</v>
      </c>
      <c r="L15" s="5">
        <f t="shared" si="1"/>
      </c>
      <c r="M15" s="5">
        <f t="shared" si="2"/>
        <v>33</v>
      </c>
      <c r="N15" s="48">
        <f t="shared" si="3"/>
      </c>
      <c r="O15" s="49">
        <f t="shared" si="4"/>
        <v>0</v>
      </c>
      <c r="P15" s="88">
        <f t="shared" si="5"/>
        <v>33</v>
      </c>
      <c r="Q15" s="88">
        <f t="shared" si="6"/>
        <v>33</v>
      </c>
      <c r="R15" s="89">
        <f t="shared" si="7"/>
        <v>221.85</v>
      </c>
    </row>
    <row r="16" spans="1:18" ht="17.25" customHeight="1">
      <c r="A16" s="5">
        <v>9</v>
      </c>
      <c r="B16" s="11" t="s">
        <v>80</v>
      </c>
      <c r="C16" s="32">
        <v>5</v>
      </c>
      <c r="D16" s="7" t="s">
        <v>8</v>
      </c>
      <c r="E16" s="30">
        <v>2</v>
      </c>
      <c r="F16" s="29" t="s">
        <v>83</v>
      </c>
      <c r="G16" s="23" t="s">
        <v>84</v>
      </c>
      <c r="H16" s="47">
        <v>231</v>
      </c>
      <c r="I16" s="5">
        <f t="shared" si="0"/>
        <v>31</v>
      </c>
      <c r="L16" s="5">
        <f t="shared" si="1"/>
      </c>
      <c r="M16" s="5">
        <f t="shared" si="2"/>
        <v>31</v>
      </c>
      <c r="N16" s="48">
        <f t="shared" si="3"/>
      </c>
      <c r="O16" s="49">
        <f t="shared" si="4"/>
        <v>0</v>
      </c>
      <c r="P16" s="88">
        <f t="shared" si="5"/>
        <v>31</v>
      </c>
      <c r="Q16" s="88">
        <f t="shared" si="6"/>
        <v>31</v>
      </c>
      <c r="R16" s="89">
        <f t="shared" si="7"/>
        <v>230.84</v>
      </c>
    </row>
    <row r="17" spans="1:18" ht="17.25" customHeight="1">
      <c r="A17" s="5">
        <v>10</v>
      </c>
      <c r="B17" s="11" t="s">
        <v>18</v>
      </c>
      <c r="C17" s="11">
        <v>1</v>
      </c>
      <c r="D17" s="4" t="s">
        <v>8</v>
      </c>
      <c r="E17" s="12">
        <v>36</v>
      </c>
      <c r="F17" s="29" t="s">
        <v>328</v>
      </c>
      <c r="G17" s="23" t="s">
        <v>329</v>
      </c>
      <c r="H17" s="47">
        <v>281</v>
      </c>
      <c r="I17" s="5">
        <f t="shared" si="0"/>
        <v>12</v>
      </c>
      <c r="L17" s="5">
        <f t="shared" si="1"/>
      </c>
      <c r="M17" s="5">
        <f t="shared" si="2"/>
        <v>12</v>
      </c>
      <c r="N17" s="48">
        <f t="shared" si="3"/>
      </c>
      <c r="O17" s="49">
        <f t="shared" si="4"/>
        <v>0</v>
      </c>
      <c r="P17" s="88">
        <f t="shared" si="5"/>
        <v>12</v>
      </c>
      <c r="Q17" s="88">
        <f t="shared" si="6"/>
        <v>12</v>
      </c>
      <c r="R17" s="89">
        <f t="shared" si="7"/>
        <v>280.83</v>
      </c>
    </row>
    <row r="18" spans="1:18" ht="17.25" customHeight="1">
      <c r="A18" s="5">
        <v>11</v>
      </c>
      <c r="B18" s="11" t="s">
        <v>282</v>
      </c>
      <c r="C18" s="26">
        <v>6</v>
      </c>
      <c r="D18" s="3" t="s">
        <v>8</v>
      </c>
      <c r="E18" s="27">
        <v>13</v>
      </c>
      <c r="F18" s="29" t="s">
        <v>62</v>
      </c>
      <c r="G18" s="23" t="s">
        <v>63</v>
      </c>
      <c r="H18" s="47">
        <v>332</v>
      </c>
      <c r="I18" s="5">
        <f t="shared" si="0"/>
        <v>3</v>
      </c>
      <c r="L18" s="5">
        <f t="shared" si="1"/>
      </c>
      <c r="M18" s="5">
        <f t="shared" si="2"/>
        <v>3</v>
      </c>
      <c r="N18" s="48">
        <f t="shared" si="3"/>
      </c>
      <c r="O18" s="49">
        <f t="shared" si="4"/>
        <v>0</v>
      </c>
      <c r="P18" s="88">
        <f t="shared" si="5"/>
        <v>3</v>
      </c>
      <c r="Q18" s="88">
        <f t="shared" si="6"/>
        <v>3</v>
      </c>
      <c r="R18" s="89">
        <f t="shared" si="7"/>
        <v>331.82</v>
      </c>
    </row>
    <row r="19" spans="1:18" ht="17.25" customHeight="1">
      <c r="A19" s="5">
        <v>12</v>
      </c>
      <c r="B19" s="11" t="s">
        <v>17</v>
      </c>
      <c r="C19" s="32">
        <v>3</v>
      </c>
      <c r="D19" s="7" t="s">
        <v>8</v>
      </c>
      <c r="E19" s="30">
        <v>7</v>
      </c>
      <c r="F19" s="29" t="s">
        <v>330</v>
      </c>
      <c r="G19" s="23" t="s">
        <v>331</v>
      </c>
      <c r="H19" s="47">
        <v>310</v>
      </c>
      <c r="I19" s="5">
        <f t="shared" si="0"/>
        <v>7</v>
      </c>
      <c r="L19" s="5">
        <f t="shared" si="1"/>
      </c>
      <c r="M19" s="5">
        <f t="shared" si="2"/>
        <v>7</v>
      </c>
      <c r="N19" s="48">
        <f t="shared" si="3"/>
      </c>
      <c r="O19" s="49">
        <f t="shared" si="4"/>
        <v>0</v>
      </c>
      <c r="P19" s="88">
        <f t="shared" si="5"/>
        <v>7</v>
      </c>
      <c r="Q19" s="88">
        <f t="shared" si="6"/>
        <v>7</v>
      </c>
      <c r="R19" s="89">
        <f t="shared" si="7"/>
        <v>309.81</v>
      </c>
    </row>
    <row r="20" spans="1:18" ht="17.25" customHeight="1">
      <c r="A20" s="5">
        <v>13</v>
      </c>
      <c r="B20" s="11" t="s">
        <v>18</v>
      </c>
      <c r="C20" s="33">
        <v>1</v>
      </c>
      <c r="D20" s="14" t="s">
        <v>8</v>
      </c>
      <c r="E20" s="34">
        <v>28</v>
      </c>
      <c r="F20" s="29" t="s">
        <v>332</v>
      </c>
      <c r="G20" s="23" t="s">
        <v>333</v>
      </c>
      <c r="H20" s="47">
        <v>271</v>
      </c>
      <c r="I20" s="5">
        <f t="shared" si="0"/>
        <v>19</v>
      </c>
      <c r="L20" s="5">
        <f t="shared" si="1"/>
      </c>
      <c r="M20" s="5">
        <f t="shared" si="2"/>
        <v>19</v>
      </c>
      <c r="N20" s="48">
        <f t="shared" si="3"/>
      </c>
      <c r="O20" s="49">
        <f t="shared" si="4"/>
        <v>0</v>
      </c>
      <c r="P20" s="88">
        <f t="shared" si="5"/>
        <v>19</v>
      </c>
      <c r="Q20" s="88">
        <f t="shared" si="6"/>
        <v>19</v>
      </c>
      <c r="R20" s="89">
        <f t="shared" si="7"/>
        <v>270.8</v>
      </c>
    </row>
    <row r="21" spans="1:18" ht="17.25" customHeight="1">
      <c r="A21" s="5">
        <v>14</v>
      </c>
      <c r="B21" s="11" t="s">
        <v>288</v>
      </c>
      <c r="C21" s="11">
        <v>7</v>
      </c>
      <c r="D21" s="4" t="s">
        <v>8</v>
      </c>
      <c r="E21" s="12">
        <v>6</v>
      </c>
      <c r="F21" s="29" t="s">
        <v>178</v>
      </c>
      <c r="G21" s="23" t="s">
        <v>118</v>
      </c>
      <c r="H21" s="47">
        <v>324</v>
      </c>
      <c r="I21" s="5">
        <f t="shared" si="0"/>
        <v>5</v>
      </c>
      <c r="L21" s="5" t="str">
        <f t="shared" si="1"/>
        <v>修正済</v>
      </c>
      <c r="M21" s="5">
        <v>5</v>
      </c>
      <c r="N21" s="48">
        <f t="shared" si="3"/>
      </c>
      <c r="O21" s="49">
        <f t="shared" si="4"/>
        <v>0</v>
      </c>
      <c r="P21" s="88">
        <f t="shared" si="5"/>
        <v>4</v>
      </c>
      <c r="Q21" s="88">
        <f t="shared" si="6"/>
        <v>4</v>
      </c>
      <c r="R21" s="89">
        <f t="shared" si="7"/>
        <v>323.79</v>
      </c>
    </row>
    <row r="22" spans="1:18" ht="17.25" customHeight="1">
      <c r="A22" s="5">
        <v>15</v>
      </c>
      <c r="B22" s="11" t="s">
        <v>15</v>
      </c>
      <c r="C22" s="26">
        <v>4</v>
      </c>
      <c r="D22" s="3" t="s">
        <v>8</v>
      </c>
      <c r="E22" s="27">
        <v>5</v>
      </c>
      <c r="F22" s="29" t="s">
        <v>134</v>
      </c>
      <c r="G22" s="23" t="s">
        <v>135</v>
      </c>
      <c r="H22" s="47">
        <v>254</v>
      </c>
      <c r="I22" s="5">
        <f t="shared" si="0"/>
        <v>25</v>
      </c>
      <c r="L22" s="5">
        <f t="shared" si="1"/>
      </c>
      <c r="M22" s="5">
        <f t="shared" si="2"/>
        <v>25</v>
      </c>
      <c r="N22" s="48">
        <f t="shared" si="3"/>
      </c>
      <c r="O22" s="49">
        <f t="shared" si="4"/>
        <v>0</v>
      </c>
      <c r="P22" s="88">
        <f t="shared" si="5"/>
        <v>25</v>
      </c>
      <c r="Q22" s="88">
        <f t="shared" si="6"/>
        <v>25</v>
      </c>
      <c r="R22" s="89">
        <f t="shared" si="7"/>
        <v>253.78</v>
      </c>
    </row>
    <row r="23" spans="1:18" ht="17.25" customHeight="1">
      <c r="A23" s="5">
        <v>16</v>
      </c>
      <c r="B23" s="11" t="s">
        <v>283</v>
      </c>
      <c r="C23" s="33">
        <v>8</v>
      </c>
      <c r="D23" s="14" t="s">
        <v>8</v>
      </c>
      <c r="E23" s="34">
        <v>4</v>
      </c>
      <c r="F23" s="29" t="s">
        <v>334</v>
      </c>
      <c r="G23" s="23" t="s">
        <v>335</v>
      </c>
      <c r="H23" s="47">
        <v>251</v>
      </c>
      <c r="I23" s="5">
        <f t="shared" si="0"/>
        <v>26</v>
      </c>
      <c r="L23" s="5">
        <f t="shared" si="1"/>
      </c>
      <c r="M23" s="5">
        <f t="shared" si="2"/>
        <v>26</v>
      </c>
      <c r="N23" s="48">
        <f t="shared" si="3"/>
      </c>
      <c r="O23" s="49">
        <f t="shared" si="4"/>
        <v>0</v>
      </c>
      <c r="P23" s="88">
        <f t="shared" si="5"/>
        <v>26</v>
      </c>
      <c r="Q23" s="88">
        <f t="shared" si="6"/>
        <v>26</v>
      </c>
      <c r="R23" s="89">
        <f t="shared" si="7"/>
        <v>250.77</v>
      </c>
    </row>
    <row r="24" spans="1:18" ht="17.25" customHeight="1">
      <c r="A24" s="5">
        <v>17</v>
      </c>
      <c r="B24" s="11" t="s">
        <v>16</v>
      </c>
      <c r="C24" s="11">
        <v>2</v>
      </c>
      <c r="D24" s="4" t="s">
        <v>8</v>
      </c>
      <c r="E24" s="12">
        <v>36</v>
      </c>
      <c r="F24" s="29" t="s">
        <v>169</v>
      </c>
      <c r="G24" s="23" t="s">
        <v>96</v>
      </c>
      <c r="H24" s="47">
        <v>303</v>
      </c>
      <c r="I24" s="5">
        <f t="shared" si="0"/>
        <v>8</v>
      </c>
      <c r="L24" s="5">
        <f t="shared" si="1"/>
      </c>
      <c r="M24" s="5">
        <f t="shared" si="2"/>
        <v>8</v>
      </c>
      <c r="N24" s="48">
        <f t="shared" si="3"/>
      </c>
      <c r="O24" s="49">
        <f t="shared" si="4"/>
        <v>0</v>
      </c>
      <c r="P24" s="88">
        <f t="shared" si="5"/>
        <v>8</v>
      </c>
      <c r="Q24" s="88">
        <f t="shared" si="6"/>
        <v>8</v>
      </c>
      <c r="R24" s="89">
        <f t="shared" si="7"/>
        <v>302.76</v>
      </c>
    </row>
    <row r="25" spans="1:18" ht="17.25" customHeight="1">
      <c r="A25" s="5">
        <v>18</v>
      </c>
      <c r="B25" s="11" t="s">
        <v>282</v>
      </c>
      <c r="C25" s="32">
        <v>6</v>
      </c>
      <c r="D25" s="7" t="s">
        <v>8</v>
      </c>
      <c r="E25" s="30">
        <v>7</v>
      </c>
      <c r="F25" s="29" t="s">
        <v>336</v>
      </c>
      <c r="G25" s="23" t="s">
        <v>337</v>
      </c>
      <c r="H25" s="47" t="s">
        <v>663</v>
      </c>
      <c r="I25" s="5">
        <f t="shared" si="0"/>
      </c>
      <c r="L25" s="5">
        <f t="shared" si="1"/>
      </c>
      <c r="M25" s="5">
        <f t="shared" si="2"/>
      </c>
      <c r="N25" s="48">
        <f t="shared" si="3"/>
      </c>
      <c r="O25" s="49">
        <f t="shared" si="4"/>
        <v>0</v>
      </c>
      <c r="P25" s="88">
        <f t="shared" si="5"/>
      </c>
      <c r="Q25" s="88">
        <f t="shared" si="6"/>
      </c>
      <c r="R25" s="89">
        <f t="shared" si="7"/>
      </c>
    </row>
    <row r="26" spans="1:18" ht="17.25" customHeight="1">
      <c r="A26" s="5">
        <v>19</v>
      </c>
      <c r="B26" s="11" t="s">
        <v>18</v>
      </c>
      <c r="C26" s="11">
        <v>1</v>
      </c>
      <c r="D26" s="4" t="s">
        <v>8</v>
      </c>
      <c r="E26" s="12">
        <v>23</v>
      </c>
      <c r="F26" s="29" t="s">
        <v>338</v>
      </c>
      <c r="G26" s="23" t="s">
        <v>339</v>
      </c>
      <c r="H26" s="47" t="s">
        <v>666</v>
      </c>
      <c r="I26" s="5">
        <f t="shared" si="0"/>
      </c>
      <c r="L26" s="5">
        <f t="shared" si="1"/>
      </c>
      <c r="M26" s="5">
        <f t="shared" si="2"/>
      </c>
      <c r="N26" s="48">
        <f t="shared" si="3"/>
      </c>
      <c r="O26" s="49">
        <f t="shared" si="4"/>
        <v>0</v>
      </c>
      <c r="P26" s="88">
        <f t="shared" si="5"/>
      </c>
      <c r="Q26" s="88">
        <f t="shared" si="6"/>
      </c>
      <c r="R26" s="89">
        <f t="shared" si="7"/>
      </c>
    </row>
    <row r="27" spans="2:18" ht="17.25" customHeight="1">
      <c r="B27" s="7"/>
      <c r="C27" s="7"/>
      <c r="D27" s="7"/>
      <c r="E27" s="7"/>
      <c r="F27" s="7"/>
      <c r="G27" s="7"/>
      <c r="H27" s="7"/>
      <c r="I27" s="7"/>
      <c r="J27" s="42" t="s">
        <v>667</v>
      </c>
      <c r="L27" s="14"/>
      <c r="M27" s="14"/>
      <c r="N27" s="107"/>
      <c r="O27" s="108"/>
      <c r="P27" s="107"/>
      <c r="Q27" s="107"/>
      <c r="R27" s="109"/>
    </row>
    <row r="28" spans="2:18" ht="17.25" customHeight="1">
      <c r="B28" s="7" t="s">
        <v>341</v>
      </c>
      <c r="C28" s="7"/>
      <c r="D28" s="7"/>
      <c r="E28" s="7"/>
      <c r="F28" s="7"/>
      <c r="G28" s="7"/>
      <c r="H28" s="7"/>
      <c r="I28" s="7"/>
      <c r="L28" s="144" t="s">
        <v>611</v>
      </c>
      <c r="M28" s="144" t="s">
        <v>612</v>
      </c>
      <c r="N28" s="149" t="s">
        <v>613</v>
      </c>
      <c r="O28" s="150"/>
      <c r="P28" s="142" t="s">
        <v>614</v>
      </c>
      <c r="Q28" s="143"/>
      <c r="R28" s="5"/>
    </row>
    <row r="29" spans="1:18" ht="17.25" customHeight="1">
      <c r="A29" s="5" t="s">
        <v>569</v>
      </c>
      <c r="B29" s="5" t="s">
        <v>9</v>
      </c>
      <c r="C29" s="145" t="s">
        <v>10</v>
      </c>
      <c r="D29" s="145"/>
      <c r="E29" s="145"/>
      <c r="F29" s="11" t="s">
        <v>11</v>
      </c>
      <c r="G29" s="25" t="s">
        <v>12</v>
      </c>
      <c r="H29" s="5" t="s">
        <v>13</v>
      </c>
      <c r="I29" s="5" t="s">
        <v>14</v>
      </c>
      <c r="L29" s="144"/>
      <c r="M29" s="144"/>
      <c r="N29" s="151"/>
      <c r="O29" s="152"/>
      <c r="P29" s="5" t="s">
        <v>615</v>
      </c>
      <c r="Q29" s="5" t="s">
        <v>616</v>
      </c>
      <c r="R29" s="5"/>
    </row>
    <row r="30" spans="1:18" ht="17.25" customHeight="1">
      <c r="A30" s="5">
        <v>1</v>
      </c>
      <c r="B30" s="11" t="s">
        <v>288</v>
      </c>
      <c r="C30" s="11">
        <v>7</v>
      </c>
      <c r="D30" s="4" t="s">
        <v>8</v>
      </c>
      <c r="E30" s="12">
        <v>7</v>
      </c>
      <c r="F30" s="29" t="s">
        <v>119</v>
      </c>
      <c r="G30" s="23" t="s">
        <v>120</v>
      </c>
      <c r="H30" s="47">
        <v>257</v>
      </c>
      <c r="I30" s="5">
        <f t="shared" si="0"/>
        <v>24</v>
      </c>
      <c r="L30" s="5">
        <f t="shared" si="1"/>
      </c>
      <c r="M30" s="5">
        <f t="shared" si="2"/>
        <v>24</v>
      </c>
      <c r="N30" s="48">
        <f t="shared" si="3"/>
      </c>
      <c r="O30" s="49">
        <f t="shared" si="4"/>
        <v>0</v>
      </c>
      <c r="P30" s="88">
        <f t="shared" si="5"/>
        <v>24</v>
      </c>
      <c r="Q30" s="88">
        <f t="shared" si="6"/>
        <v>24</v>
      </c>
      <c r="R30" s="89">
        <f t="shared" si="7"/>
        <v>256.7</v>
      </c>
    </row>
    <row r="31" spans="1:18" ht="17.25" customHeight="1">
      <c r="A31" s="5">
        <v>2</v>
      </c>
      <c r="B31" s="11" t="s">
        <v>282</v>
      </c>
      <c r="C31" s="32">
        <v>6</v>
      </c>
      <c r="D31" s="7" t="s">
        <v>8</v>
      </c>
      <c r="E31" s="30">
        <v>20</v>
      </c>
      <c r="F31" s="29" t="s">
        <v>342</v>
      </c>
      <c r="G31" s="23" t="s">
        <v>343</v>
      </c>
      <c r="H31" s="47">
        <v>268</v>
      </c>
      <c r="I31" s="5">
        <f t="shared" si="0"/>
        <v>20</v>
      </c>
      <c r="L31" s="5">
        <f t="shared" si="1"/>
      </c>
      <c r="M31" s="5">
        <f t="shared" si="2"/>
        <v>20</v>
      </c>
      <c r="N31" s="48">
        <f t="shared" si="3"/>
      </c>
      <c r="O31" s="49">
        <f t="shared" si="4"/>
        <v>0</v>
      </c>
      <c r="P31" s="88">
        <f t="shared" si="5"/>
        <v>20</v>
      </c>
      <c r="Q31" s="88">
        <f t="shared" si="6"/>
        <v>20</v>
      </c>
      <c r="R31" s="89">
        <f t="shared" si="7"/>
        <v>267.69</v>
      </c>
    </row>
    <row r="32" spans="1:18" ht="17.25" customHeight="1">
      <c r="A32" s="5">
        <v>3</v>
      </c>
      <c r="B32" s="11" t="s">
        <v>18</v>
      </c>
      <c r="C32" s="11">
        <v>1</v>
      </c>
      <c r="D32" s="4" t="s">
        <v>8</v>
      </c>
      <c r="E32" s="12">
        <v>8</v>
      </c>
      <c r="F32" s="29" t="s">
        <v>344</v>
      </c>
      <c r="G32" s="23" t="s">
        <v>345</v>
      </c>
      <c r="H32" s="47">
        <v>239</v>
      </c>
      <c r="I32" s="5">
        <f t="shared" si="0"/>
        <v>28</v>
      </c>
      <c r="L32" s="5">
        <f t="shared" si="1"/>
      </c>
      <c r="M32" s="5">
        <f t="shared" si="2"/>
        <v>28</v>
      </c>
      <c r="N32" s="48">
        <f t="shared" si="3"/>
      </c>
      <c r="O32" s="49">
        <f t="shared" si="4"/>
        <v>0</v>
      </c>
      <c r="P32" s="88">
        <f t="shared" si="5"/>
        <v>28</v>
      </c>
      <c r="Q32" s="88">
        <f t="shared" si="6"/>
        <v>28</v>
      </c>
      <c r="R32" s="89">
        <f t="shared" si="7"/>
        <v>238.68</v>
      </c>
    </row>
    <row r="33" spans="1:18" ht="17.25" customHeight="1">
      <c r="A33" s="5">
        <v>4</v>
      </c>
      <c r="B33" s="11" t="s">
        <v>283</v>
      </c>
      <c r="C33" s="32">
        <v>8</v>
      </c>
      <c r="D33" s="7" t="s">
        <v>8</v>
      </c>
      <c r="E33" s="30">
        <v>11</v>
      </c>
      <c r="F33" s="29" t="s">
        <v>40</v>
      </c>
      <c r="G33" s="23" t="s">
        <v>41</v>
      </c>
      <c r="H33" s="47">
        <v>322</v>
      </c>
      <c r="I33" s="5">
        <f t="shared" si="0"/>
        <v>6</v>
      </c>
      <c r="L33" s="5">
        <f t="shared" si="1"/>
      </c>
      <c r="M33" s="5">
        <f t="shared" si="2"/>
        <v>6</v>
      </c>
      <c r="N33" s="48">
        <f t="shared" si="3"/>
      </c>
      <c r="O33" s="49">
        <f t="shared" si="4"/>
        <v>0</v>
      </c>
      <c r="P33" s="88">
        <f t="shared" si="5"/>
        <v>6</v>
      </c>
      <c r="Q33" s="88">
        <f t="shared" si="6"/>
        <v>6</v>
      </c>
      <c r="R33" s="89">
        <f t="shared" si="7"/>
        <v>321.67</v>
      </c>
    </row>
    <row r="34" spans="1:18" ht="17.25" customHeight="1">
      <c r="A34" s="5">
        <v>5</v>
      </c>
      <c r="B34" s="11" t="s">
        <v>80</v>
      </c>
      <c r="C34" s="33">
        <v>5</v>
      </c>
      <c r="D34" s="14" t="s">
        <v>8</v>
      </c>
      <c r="E34" s="34">
        <v>5</v>
      </c>
      <c r="F34" s="29" t="s">
        <v>216</v>
      </c>
      <c r="G34" s="23" t="s">
        <v>346</v>
      </c>
      <c r="H34" s="47">
        <v>233</v>
      </c>
      <c r="I34" s="5">
        <f t="shared" si="0"/>
        <v>29</v>
      </c>
      <c r="L34" s="5">
        <f t="shared" si="1"/>
      </c>
      <c r="M34" s="5">
        <f t="shared" si="2"/>
        <v>29</v>
      </c>
      <c r="N34" s="48">
        <f t="shared" si="3"/>
      </c>
      <c r="O34" s="49">
        <f t="shared" si="4"/>
        <v>0</v>
      </c>
      <c r="P34" s="88">
        <f t="shared" si="5"/>
        <v>29</v>
      </c>
      <c r="Q34" s="88">
        <f t="shared" si="6"/>
        <v>29</v>
      </c>
      <c r="R34" s="89">
        <f t="shared" si="7"/>
        <v>232.66</v>
      </c>
    </row>
    <row r="35" spans="1:18" ht="17.25" customHeight="1">
      <c r="A35" s="5">
        <v>6</v>
      </c>
      <c r="B35" s="11" t="s">
        <v>18</v>
      </c>
      <c r="C35" s="33">
        <v>1</v>
      </c>
      <c r="D35" s="14" t="s">
        <v>8</v>
      </c>
      <c r="E35" s="34">
        <v>21</v>
      </c>
      <c r="F35" s="29" t="s">
        <v>2</v>
      </c>
      <c r="G35" s="23" t="s">
        <v>3</v>
      </c>
      <c r="H35" s="47">
        <v>277</v>
      </c>
      <c r="I35" s="5">
        <f t="shared" si="0"/>
        <v>15</v>
      </c>
      <c r="L35" s="5">
        <f t="shared" si="1"/>
      </c>
      <c r="M35" s="5">
        <f t="shared" si="2"/>
        <v>15</v>
      </c>
      <c r="N35" s="48">
        <f t="shared" si="3"/>
      </c>
      <c r="O35" s="49">
        <f t="shared" si="4"/>
        <v>0</v>
      </c>
      <c r="P35" s="88">
        <f t="shared" si="5"/>
        <v>15</v>
      </c>
      <c r="Q35" s="88">
        <f t="shared" si="6"/>
        <v>15</v>
      </c>
      <c r="R35" s="89">
        <f t="shared" si="7"/>
        <v>276.65</v>
      </c>
    </row>
    <row r="36" spans="1:18" ht="17.25" customHeight="1">
      <c r="A36" s="5">
        <v>7</v>
      </c>
      <c r="B36" s="11" t="s">
        <v>16</v>
      </c>
      <c r="C36" s="11">
        <v>2</v>
      </c>
      <c r="D36" s="4" t="s">
        <v>8</v>
      </c>
      <c r="E36" s="12">
        <v>12</v>
      </c>
      <c r="F36" s="29" t="s">
        <v>347</v>
      </c>
      <c r="G36" s="23" t="s">
        <v>97</v>
      </c>
      <c r="H36" s="47">
        <v>232</v>
      </c>
      <c r="I36" s="5">
        <f t="shared" si="0"/>
        <v>30</v>
      </c>
      <c r="L36" s="5">
        <f t="shared" si="1"/>
      </c>
      <c r="M36" s="5">
        <f t="shared" si="2"/>
        <v>30</v>
      </c>
      <c r="N36" s="48">
        <f t="shared" si="3"/>
      </c>
      <c r="O36" s="49">
        <f t="shared" si="4"/>
        <v>0</v>
      </c>
      <c r="P36" s="88">
        <f t="shared" si="5"/>
        <v>30</v>
      </c>
      <c r="Q36" s="88">
        <f t="shared" si="6"/>
        <v>30</v>
      </c>
      <c r="R36" s="89">
        <f t="shared" si="7"/>
        <v>231.64</v>
      </c>
    </row>
    <row r="37" spans="1:18" ht="17.25" customHeight="1">
      <c r="A37" s="5">
        <v>8</v>
      </c>
      <c r="B37" s="11" t="s">
        <v>282</v>
      </c>
      <c r="C37" s="26">
        <v>6</v>
      </c>
      <c r="D37" s="3" t="s">
        <v>8</v>
      </c>
      <c r="E37" s="27">
        <v>30</v>
      </c>
      <c r="F37" s="29" t="s">
        <v>241</v>
      </c>
      <c r="G37" s="23" t="s">
        <v>340</v>
      </c>
      <c r="H37" s="47">
        <v>296</v>
      </c>
      <c r="I37" s="5">
        <f t="shared" si="0"/>
        <v>9</v>
      </c>
      <c r="L37" s="5">
        <f t="shared" si="1"/>
      </c>
      <c r="M37" s="5">
        <f t="shared" si="2"/>
        <v>9</v>
      </c>
      <c r="N37" s="48">
        <f t="shared" si="3"/>
      </c>
      <c r="O37" s="49">
        <f t="shared" si="4"/>
        <v>0</v>
      </c>
      <c r="P37" s="88">
        <f t="shared" si="5"/>
        <v>9</v>
      </c>
      <c r="Q37" s="88">
        <f t="shared" si="6"/>
        <v>9</v>
      </c>
      <c r="R37" s="89">
        <f t="shared" si="7"/>
        <v>295.63</v>
      </c>
    </row>
    <row r="38" spans="1:18" ht="17.25" customHeight="1">
      <c r="A38" s="5">
        <v>9</v>
      </c>
      <c r="B38" s="11" t="s">
        <v>17</v>
      </c>
      <c r="C38" s="32">
        <v>3</v>
      </c>
      <c r="D38" s="7" t="s">
        <v>8</v>
      </c>
      <c r="E38" s="30">
        <v>3</v>
      </c>
      <c r="F38" s="29" t="s">
        <v>204</v>
      </c>
      <c r="G38" s="23" t="s">
        <v>348</v>
      </c>
      <c r="H38" s="47">
        <v>324</v>
      </c>
      <c r="I38" s="5">
        <f t="shared" si="0"/>
        <v>4</v>
      </c>
      <c r="L38" s="5">
        <f t="shared" si="1"/>
      </c>
      <c r="M38" s="5">
        <f t="shared" si="2"/>
        <v>4</v>
      </c>
      <c r="N38" s="48">
        <f t="shared" si="3"/>
        <v>4</v>
      </c>
      <c r="O38" s="49" t="str">
        <f t="shared" si="4"/>
        <v>位修正</v>
      </c>
      <c r="P38" s="88">
        <f t="shared" si="5"/>
        <v>4</v>
      </c>
      <c r="Q38" s="88">
        <f t="shared" si="6"/>
        <v>5</v>
      </c>
      <c r="R38" s="89">
        <f t="shared" si="7"/>
        <v>323.62</v>
      </c>
    </row>
    <row r="39" spans="1:18" ht="17.25" customHeight="1">
      <c r="A39" s="5">
        <v>10</v>
      </c>
      <c r="B39" s="11" t="s">
        <v>16</v>
      </c>
      <c r="C39" s="11">
        <v>2</v>
      </c>
      <c r="D39" s="4" t="s">
        <v>8</v>
      </c>
      <c r="E39" s="12">
        <v>71</v>
      </c>
      <c r="F39" s="29" t="s">
        <v>349</v>
      </c>
      <c r="G39" s="23" t="s">
        <v>350</v>
      </c>
      <c r="H39" s="47">
        <v>265</v>
      </c>
      <c r="I39" s="5">
        <f t="shared" si="0"/>
        <v>21</v>
      </c>
      <c r="L39" s="5">
        <f t="shared" si="1"/>
      </c>
      <c r="M39" s="5">
        <f t="shared" si="2"/>
        <v>21</v>
      </c>
      <c r="N39" s="48">
        <f t="shared" si="3"/>
      </c>
      <c r="O39" s="49">
        <f t="shared" si="4"/>
        <v>0</v>
      </c>
      <c r="P39" s="88">
        <f t="shared" si="5"/>
        <v>21</v>
      </c>
      <c r="Q39" s="88">
        <f t="shared" si="6"/>
        <v>21</v>
      </c>
      <c r="R39" s="89">
        <f t="shared" si="7"/>
        <v>264.61</v>
      </c>
    </row>
    <row r="40" spans="1:18" ht="17.25" customHeight="1">
      <c r="A40" s="5">
        <v>11</v>
      </c>
      <c r="B40" s="11" t="s">
        <v>18</v>
      </c>
      <c r="C40" s="26">
        <v>1</v>
      </c>
      <c r="D40" s="3" t="s">
        <v>8</v>
      </c>
      <c r="E40" s="27">
        <v>30</v>
      </c>
      <c r="F40" s="29" t="s">
        <v>351</v>
      </c>
      <c r="G40" s="23" t="s">
        <v>352</v>
      </c>
      <c r="H40" s="47">
        <v>292</v>
      </c>
      <c r="I40" s="5">
        <f t="shared" si="0"/>
        <v>10</v>
      </c>
      <c r="L40" s="5">
        <f t="shared" si="1"/>
      </c>
      <c r="M40" s="5">
        <f t="shared" si="2"/>
        <v>10</v>
      </c>
      <c r="N40" s="48">
        <f t="shared" si="3"/>
      </c>
      <c r="O40" s="49">
        <f t="shared" si="4"/>
        <v>0</v>
      </c>
      <c r="P40" s="88">
        <f t="shared" si="5"/>
        <v>10</v>
      </c>
      <c r="Q40" s="88">
        <f t="shared" si="6"/>
        <v>10</v>
      </c>
      <c r="R40" s="89">
        <f t="shared" si="7"/>
        <v>291.6</v>
      </c>
    </row>
    <row r="41" spans="1:18" ht="17.25" customHeight="1">
      <c r="A41" s="5">
        <v>12</v>
      </c>
      <c r="B41" s="11" t="s">
        <v>15</v>
      </c>
      <c r="C41" s="32">
        <v>4</v>
      </c>
      <c r="D41" s="7" t="s">
        <v>8</v>
      </c>
      <c r="E41" s="30">
        <v>2</v>
      </c>
      <c r="F41" s="29" t="s">
        <v>128</v>
      </c>
      <c r="G41" s="23" t="s">
        <v>129</v>
      </c>
      <c r="H41" s="47">
        <v>247</v>
      </c>
      <c r="I41" s="5">
        <f t="shared" si="0"/>
        <v>27</v>
      </c>
      <c r="L41" s="5">
        <f t="shared" si="1"/>
      </c>
      <c r="M41" s="5">
        <f t="shared" si="2"/>
        <v>27</v>
      </c>
      <c r="N41" s="48">
        <f t="shared" si="3"/>
      </c>
      <c r="O41" s="49">
        <f t="shared" si="4"/>
        <v>0</v>
      </c>
      <c r="P41" s="88">
        <f t="shared" si="5"/>
        <v>27</v>
      </c>
      <c r="Q41" s="88">
        <f t="shared" si="6"/>
        <v>27</v>
      </c>
      <c r="R41" s="89">
        <f t="shared" si="7"/>
        <v>246.59</v>
      </c>
    </row>
    <row r="42" spans="1:18" ht="17.25" customHeight="1">
      <c r="A42" s="5">
        <v>13</v>
      </c>
      <c r="B42" s="11" t="s">
        <v>31</v>
      </c>
      <c r="C42" s="11">
        <v>10</v>
      </c>
      <c r="D42" s="4" t="s">
        <v>8</v>
      </c>
      <c r="E42" s="12">
        <v>1</v>
      </c>
      <c r="F42" s="29" t="s">
        <v>43</v>
      </c>
      <c r="G42" s="23" t="s">
        <v>44</v>
      </c>
      <c r="H42" s="47">
        <v>221</v>
      </c>
      <c r="I42" s="5">
        <f t="shared" si="0"/>
        <v>34</v>
      </c>
      <c r="L42" s="5">
        <f t="shared" si="1"/>
      </c>
      <c r="M42" s="5">
        <f t="shared" si="2"/>
        <v>34</v>
      </c>
      <c r="N42" s="48">
        <f t="shared" si="3"/>
      </c>
      <c r="O42" s="49">
        <f t="shared" si="4"/>
        <v>0</v>
      </c>
      <c r="P42" s="88">
        <f t="shared" si="5"/>
        <v>34</v>
      </c>
      <c r="Q42" s="88">
        <f t="shared" si="6"/>
        <v>34</v>
      </c>
      <c r="R42" s="89">
        <f t="shared" si="7"/>
        <v>220.58</v>
      </c>
    </row>
    <row r="43" spans="1:18" ht="17.25" customHeight="1">
      <c r="A43" s="5">
        <v>14</v>
      </c>
      <c r="B43" s="11" t="s">
        <v>282</v>
      </c>
      <c r="C43" s="32">
        <v>6</v>
      </c>
      <c r="D43" s="7" t="s">
        <v>8</v>
      </c>
      <c r="E43" s="30">
        <v>26</v>
      </c>
      <c r="F43" s="29" t="s">
        <v>234</v>
      </c>
      <c r="G43" s="23" t="s">
        <v>353</v>
      </c>
      <c r="H43" s="47">
        <v>274</v>
      </c>
      <c r="I43" s="5">
        <f t="shared" si="0"/>
        <v>18</v>
      </c>
      <c r="L43" s="5">
        <f t="shared" si="1"/>
      </c>
      <c r="M43" s="5">
        <f t="shared" si="2"/>
        <v>18</v>
      </c>
      <c r="N43" s="48">
        <f t="shared" si="3"/>
      </c>
      <c r="O43" s="49">
        <f t="shared" si="4"/>
        <v>0</v>
      </c>
      <c r="P43" s="88">
        <f t="shared" si="5"/>
        <v>18</v>
      </c>
      <c r="Q43" s="88">
        <f t="shared" si="6"/>
        <v>18</v>
      </c>
      <c r="R43" s="89">
        <f t="shared" si="7"/>
        <v>273.57</v>
      </c>
    </row>
    <row r="44" spans="1:18" ht="17.25" customHeight="1">
      <c r="A44" s="5">
        <v>15</v>
      </c>
      <c r="B44" s="11" t="s">
        <v>18</v>
      </c>
      <c r="C44" s="11">
        <v>1</v>
      </c>
      <c r="D44" s="4" t="s">
        <v>8</v>
      </c>
      <c r="E44" s="12">
        <v>26</v>
      </c>
      <c r="F44" s="29" t="s">
        <v>354</v>
      </c>
      <c r="G44" s="23" t="s">
        <v>355</v>
      </c>
      <c r="H44" s="47">
        <v>289</v>
      </c>
      <c r="I44" s="5">
        <f t="shared" si="0"/>
        <v>11</v>
      </c>
      <c r="L44" s="5">
        <f t="shared" si="1"/>
      </c>
      <c r="M44" s="5">
        <f t="shared" si="2"/>
        <v>11</v>
      </c>
      <c r="N44" s="48">
        <f t="shared" si="3"/>
      </c>
      <c r="O44" s="49">
        <f t="shared" si="4"/>
        <v>0</v>
      </c>
      <c r="P44" s="88">
        <f t="shared" si="5"/>
        <v>11</v>
      </c>
      <c r="Q44" s="88">
        <f t="shared" si="6"/>
        <v>11</v>
      </c>
      <c r="R44" s="89">
        <f t="shared" si="7"/>
        <v>288.56</v>
      </c>
    </row>
    <row r="45" spans="1:18" ht="17.25" customHeight="1">
      <c r="A45" s="5">
        <v>16</v>
      </c>
      <c r="B45" s="11" t="s">
        <v>80</v>
      </c>
      <c r="C45" s="32">
        <v>5</v>
      </c>
      <c r="D45" s="7" t="s">
        <v>8</v>
      </c>
      <c r="E45" s="30">
        <v>8</v>
      </c>
      <c r="F45" s="29" t="s">
        <v>218</v>
      </c>
      <c r="G45" s="23" t="s">
        <v>356</v>
      </c>
      <c r="H45" s="47">
        <v>277</v>
      </c>
      <c r="I45" s="5">
        <f t="shared" si="0"/>
        <v>15</v>
      </c>
      <c r="L45" s="5">
        <f t="shared" si="1"/>
      </c>
      <c r="M45" s="5">
        <f t="shared" si="2"/>
        <v>15</v>
      </c>
      <c r="N45" s="48">
        <f t="shared" si="3"/>
        <v>15</v>
      </c>
      <c r="O45" s="49" t="str">
        <f t="shared" si="4"/>
        <v>位修正</v>
      </c>
      <c r="P45" s="88">
        <f t="shared" si="5"/>
        <v>15</v>
      </c>
      <c r="Q45" s="88">
        <f t="shared" si="6"/>
        <v>16</v>
      </c>
      <c r="R45" s="89">
        <f t="shared" si="7"/>
        <v>276.55</v>
      </c>
    </row>
    <row r="46" spans="1:18" ht="17.25" customHeight="1">
      <c r="A46" s="5">
        <v>17</v>
      </c>
      <c r="B46" s="11" t="s">
        <v>18</v>
      </c>
      <c r="C46" s="11">
        <v>1</v>
      </c>
      <c r="D46" s="4" t="s">
        <v>8</v>
      </c>
      <c r="E46" s="12">
        <v>24</v>
      </c>
      <c r="F46" s="29" t="s">
        <v>357</v>
      </c>
      <c r="G46" s="23" t="s">
        <v>358</v>
      </c>
      <c r="H46" s="47">
        <v>265</v>
      </c>
      <c r="I46" s="5">
        <f t="shared" si="0"/>
        <v>21</v>
      </c>
      <c r="L46" s="5">
        <f t="shared" si="1"/>
      </c>
      <c r="M46" s="5">
        <f t="shared" si="2"/>
        <v>21</v>
      </c>
      <c r="N46" s="48">
        <f t="shared" si="3"/>
        <v>21</v>
      </c>
      <c r="O46" s="49" t="str">
        <f t="shared" si="4"/>
        <v>位修正</v>
      </c>
      <c r="P46" s="88">
        <f t="shared" si="5"/>
        <v>21</v>
      </c>
      <c r="Q46" s="88">
        <f t="shared" si="6"/>
        <v>22</v>
      </c>
      <c r="R46" s="89">
        <f t="shared" si="7"/>
        <v>264.54</v>
      </c>
    </row>
    <row r="47" spans="1:18" ht="17.25" customHeight="1">
      <c r="A47" s="5">
        <v>18</v>
      </c>
      <c r="B47" s="11" t="s">
        <v>17</v>
      </c>
      <c r="C47" s="26">
        <v>3</v>
      </c>
      <c r="D47" s="3" t="s">
        <v>8</v>
      </c>
      <c r="E47" s="27">
        <v>14</v>
      </c>
      <c r="F47" s="29" t="s">
        <v>210</v>
      </c>
      <c r="G47" s="23" t="s">
        <v>359</v>
      </c>
      <c r="H47" s="47" t="s">
        <v>661</v>
      </c>
      <c r="I47" s="5">
        <f t="shared" si="0"/>
      </c>
      <c r="L47" s="5">
        <f t="shared" si="1"/>
      </c>
      <c r="M47" s="5">
        <f t="shared" si="2"/>
      </c>
      <c r="N47" s="48">
        <f t="shared" si="3"/>
      </c>
      <c r="O47" s="49">
        <f t="shared" si="4"/>
        <v>0</v>
      </c>
      <c r="P47" s="88">
        <f t="shared" si="5"/>
      </c>
      <c r="Q47" s="88">
        <f t="shared" si="6"/>
      </c>
      <c r="R47" s="89">
        <f t="shared" si="7"/>
      </c>
    </row>
    <row r="48" spans="2:10" ht="20.25" customHeight="1">
      <c r="B48" s="2" t="s">
        <v>319</v>
      </c>
      <c r="H48" s="7"/>
      <c r="I48" s="7"/>
      <c r="J48" s="42" t="s">
        <v>668</v>
      </c>
    </row>
    <row r="49" spans="1:9" ht="20.25" customHeight="1">
      <c r="A49" s="5" t="s">
        <v>575</v>
      </c>
      <c r="B49" s="5" t="s">
        <v>570</v>
      </c>
      <c r="C49" s="142" t="s">
        <v>571</v>
      </c>
      <c r="D49" s="147"/>
      <c r="E49" s="143"/>
      <c r="F49" s="15" t="s">
        <v>572</v>
      </c>
      <c r="G49" s="23" t="s">
        <v>573</v>
      </c>
      <c r="H49" s="5" t="s">
        <v>574</v>
      </c>
      <c r="I49" s="5" t="s">
        <v>576</v>
      </c>
    </row>
    <row r="50" spans="1:9" ht="20.25" customHeight="1">
      <c r="A50" s="5">
        <v>1</v>
      </c>
      <c r="B50" s="5" t="str">
        <f>INDEX($B$8:$H$47,MATCH($A50,$M$8:$M$47,0),1)</f>
        <v>中筋</v>
      </c>
      <c r="C50" s="11">
        <f>INDEX($B$8:$H$47,MATCH($A50,$M$8:$M$47,0),2)</f>
        <v>2</v>
      </c>
      <c r="D50" s="4" t="str">
        <f>INDEX($B$8:$H$47,MATCH($A50,$M$8:$M$47,0),3)</f>
        <v>-</v>
      </c>
      <c r="E50" s="12">
        <f>INDEX($B$8:$H$47,MATCH($A50,$M$8:$M$47,0),4)</f>
        <v>89</v>
      </c>
      <c r="F50" s="15" t="str">
        <f>INDEX($B$8:$H$47,MATCH($A50,$M$8:$M$47,0),5)</f>
        <v>世木　美唯奈</v>
      </c>
      <c r="G50" s="23" t="str">
        <f>INDEX($B$8:$H$47,MATCH($A50,$M$8:$M$47,0),6)</f>
        <v>せき　みいな</v>
      </c>
      <c r="H50" s="46">
        <f>INDEX($B$8:$H$47,MATCH($A50,$M$8:$M$47,0),7)</f>
        <v>361</v>
      </c>
      <c r="I50" s="5"/>
    </row>
    <row r="51" spans="1:9" ht="20.25" customHeight="1">
      <c r="A51" s="5">
        <v>2</v>
      </c>
      <c r="B51" s="5" t="str">
        <f aca="true" t="shared" si="8" ref="B51:B57">INDEX($B$8:$H$47,MATCH($A51,$M$8:$M$47,0),1)</f>
        <v>豊里</v>
      </c>
      <c r="C51" s="11">
        <f aca="true" t="shared" si="9" ref="C51:C57">INDEX($B$8:$H$47,MATCH($A51,$M$8:$M$47,0),2)</f>
        <v>3</v>
      </c>
      <c r="D51" s="4" t="str">
        <f aca="true" t="shared" si="10" ref="D51:D57">INDEX($B$8:$H$47,MATCH($A51,$M$8:$M$47,0),3)</f>
        <v>-</v>
      </c>
      <c r="E51" s="12">
        <f aca="true" t="shared" si="11" ref="E51:E57">INDEX($B$8:$H$47,MATCH($A51,$M$8:$M$47,0),4)</f>
        <v>1</v>
      </c>
      <c r="F51" s="15" t="str">
        <f aca="true" t="shared" si="12" ref="F51:F57">INDEX($B$8:$H$47,MATCH($A51,$M$8:$M$47,0),5)</f>
        <v>西村　亜美</v>
      </c>
      <c r="G51" s="23" t="str">
        <f aca="true" t="shared" si="13" ref="G51:G57">INDEX($B$8:$H$47,MATCH($A51,$M$8:$M$47,0),6)</f>
        <v>にしむら　あみ</v>
      </c>
      <c r="H51" s="46">
        <f aca="true" t="shared" si="14" ref="H51:H57">INDEX($B$8:$H$47,MATCH($A51,$M$8:$M$47,0),7)</f>
        <v>335</v>
      </c>
      <c r="I51" s="5"/>
    </row>
    <row r="52" spans="1:9" ht="20.25" customHeight="1">
      <c r="A52" s="5">
        <v>3</v>
      </c>
      <c r="B52" s="5" t="str">
        <f t="shared" si="8"/>
        <v>吉美</v>
      </c>
      <c r="C52" s="11">
        <f t="shared" si="9"/>
        <v>6</v>
      </c>
      <c r="D52" s="4" t="str">
        <f t="shared" si="10"/>
        <v>-</v>
      </c>
      <c r="E52" s="12">
        <f t="shared" si="11"/>
        <v>13</v>
      </c>
      <c r="F52" s="15" t="str">
        <f t="shared" si="12"/>
        <v>岡山　晴香</v>
      </c>
      <c r="G52" s="23" t="str">
        <f t="shared" si="13"/>
        <v>おかやま　はるか</v>
      </c>
      <c r="H52" s="46">
        <f t="shared" si="14"/>
        <v>332</v>
      </c>
      <c r="I52" s="5"/>
    </row>
    <row r="53" spans="1:9" ht="20.25" customHeight="1">
      <c r="A53" s="5">
        <v>4</v>
      </c>
      <c r="B53" s="5" t="str">
        <f t="shared" si="8"/>
        <v>豊里</v>
      </c>
      <c r="C53" s="11">
        <f t="shared" si="9"/>
        <v>3</v>
      </c>
      <c r="D53" s="4" t="str">
        <f t="shared" si="10"/>
        <v>-</v>
      </c>
      <c r="E53" s="12">
        <f t="shared" si="11"/>
        <v>3</v>
      </c>
      <c r="F53" s="15" t="str">
        <f t="shared" si="12"/>
        <v>竹本　桃香</v>
      </c>
      <c r="G53" s="23" t="str">
        <f t="shared" si="13"/>
        <v>たけもと　ももか</v>
      </c>
      <c r="H53" s="46">
        <f>INDEX($B$8:$H$47,MATCH($A53,$M$8:$M$47,0),7)</f>
        <v>324</v>
      </c>
      <c r="I53" s="5"/>
    </row>
    <row r="54" spans="1:9" ht="20.25" customHeight="1">
      <c r="A54" s="5">
        <v>5</v>
      </c>
      <c r="B54" s="5" t="str">
        <f t="shared" si="8"/>
        <v>西八田</v>
      </c>
      <c r="C54" s="11">
        <f t="shared" si="9"/>
        <v>7</v>
      </c>
      <c r="D54" s="4" t="str">
        <f t="shared" si="10"/>
        <v>-</v>
      </c>
      <c r="E54" s="12">
        <f t="shared" si="11"/>
        <v>6</v>
      </c>
      <c r="F54" s="15" t="str">
        <f t="shared" si="12"/>
        <v>塩見　咲良</v>
      </c>
      <c r="G54" s="23" t="str">
        <f t="shared" si="13"/>
        <v>しおみ　さくら</v>
      </c>
      <c r="H54" s="46">
        <f t="shared" si="14"/>
        <v>324</v>
      </c>
      <c r="I54" s="5" t="s">
        <v>664</v>
      </c>
    </row>
    <row r="55" spans="1:9" ht="20.25" customHeight="1">
      <c r="A55" s="5">
        <v>6</v>
      </c>
      <c r="B55" s="5" t="str">
        <f t="shared" si="8"/>
        <v>東八田</v>
      </c>
      <c r="C55" s="11">
        <f t="shared" si="9"/>
        <v>8</v>
      </c>
      <c r="D55" s="4" t="str">
        <f t="shared" si="10"/>
        <v>-</v>
      </c>
      <c r="E55" s="12">
        <f t="shared" si="11"/>
        <v>11</v>
      </c>
      <c r="F55" s="15" t="str">
        <f t="shared" si="12"/>
        <v>西野　風音</v>
      </c>
      <c r="G55" s="23" t="str">
        <f t="shared" si="13"/>
        <v>にしの　かのん</v>
      </c>
      <c r="H55" s="46">
        <f t="shared" si="14"/>
        <v>322</v>
      </c>
      <c r="I55" s="5"/>
    </row>
    <row r="56" spans="1:9" ht="20.25" customHeight="1">
      <c r="A56" s="5">
        <v>7</v>
      </c>
      <c r="B56" s="5" t="str">
        <f t="shared" si="8"/>
        <v>豊里</v>
      </c>
      <c r="C56" s="11">
        <f t="shared" si="9"/>
        <v>3</v>
      </c>
      <c r="D56" s="4" t="str">
        <f t="shared" si="10"/>
        <v>-</v>
      </c>
      <c r="E56" s="12">
        <f t="shared" si="11"/>
        <v>7</v>
      </c>
      <c r="F56" s="15" t="str">
        <f t="shared" si="12"/>
        <v>糸井　夏奈子</v>
      </c>
      <c r="G56" s="23" t="str">
        <f t="shared" si="13"/>
        <v>いとい　かなこ</v>
      </c>
      <c r="H56" s="46">
        <f t="shared" si="14"/>
        <v>310</v>
      </c>
      <c r="I56" s="5"/>
    </row>
    <row r="57" spans="1:9" ht="20.25" customHeight="1">
      <c r="A57" s="5">
        <v>8</v>
      </c>
      <c r="B57" s="5" t="str">
        <f t="shared" si="8"/>
        <v>中筋</v>
      </c>
      <c r="C57" s="11">
        <f t="shared" si="9"/>
        <v>2</v>
      </c>
      <c r="D57" s="4" t="str">
        <f t="shared" si="10"/>
        <v>-</v>
      </c>
      <c r="E57" s="12">
        <f t="shared" si="11"/>
        <v>36</v>
      </c>
      <c r="F57" s="15" t="str">
        <f t="shared" si="12"/>
        <v>村上　瑛帆</v>
      </c>
      <c r="G57" s="23" t="str">
        <f t="shared" si="13"/>
        <v>むらかみ　あきほ</v>
      </c>
      <c r="H57" s="46">
        <f t="shared" si="14"/>
        <v>303</v>
      </c>
      <c r="I57" s="5"/>
    </row>
    <row r="58" ht="20.25" customHeight="1">
      <c r="G58" s="41">
        <v>24</v>
      </c>
    </row>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sheetData>
  <sheetProtection/>
  <mergeCells count="17">
    <mergeCell ref="N28:O29"/>
    <mergeCell ref="C29:E29"/>
    <mergeCell ref="C1:H2"/>
    <mergeCell ref="C7:E7"/>
    <mergeCell ref="G4:H4"/>
    <mergeCell ref="G5:I5"/>
    <mergeCell ref="B3:E3"/>
    <mergeCell ref="P28:Q28"/>
    <mergeCell ref="R6:R7"/>
    <mergeCell ref="B4:E4"/>
    <mergeCell ref="C49:E49"/>
    <mergeCell ref="N6:O7"/>
    <mergeCell ref="P6:Q6"/>
    <mergeCell ref="L6:L7"/>
    <mergeCell ref="M6:M7"/>
    <mergeCell ref="L28:L29"/>
    <mergeCell ref="M28:M29"/>
  </mergeCells>
  <conditionalFormatting sqref="B41:D41 B45:D45 B38:D38 D46:D47 B46:B47 B42:B44 B30:D32 D39:D40 D42:D44 B39:B40 B34:B37 D33:D37 B26:D28 B18:D18 B15:D15 B9:D9 B13:D13 B8 B14 B16:B17 B19:B20 B21:D21 D22:D25 B24:B25 D8 D10:D12 D14 D16:D17 D19:D20 B10:B12 B50:H57">
    <cfRule type="cellIs" priority="2" dxfId="17" operator="equal" stopIfTrue="1">
      <formula>0</formula>
    </cfRule>
  </conditionalFormatting>
  <conditionalFormatting sqref="B46:C47 B39:C40 B42:C44 B33:C37 B8:C8 B16:C17 B19:C20 B22:C25 B10:C14">
    <cfRule type="cellIs" priority="1" dxfId="17" operator="equal" stopIfTrue="1">
      <formula>0</formula>
    </cfRule>
  </conditionalFormatting>
  <dataValidations count="3">
    <dataValidation allowBlank="1" showInputMessage="1" showErrorMessage="1" prompt="姓と名の間にスペースを！" sqref="F30:G47 F8:G28"/>
    <dataValidation allowBlank="1" showInputMessage="1" showErrorMessage="1" promptTitle="要　記入" prompt="学校で入力してください" sqref="E30:E32 C31:C32 C42:C47 C34:C40 E34:E47 C8 E14:E20 E22:E26 C24:C26 C10:C12 E8:E12 C14:C20"/>
    <dataValidation allowBlank="1" showInputMessage="1" showErrorMessage="1" promptTitle="入力禁止" prompt="記入しないでください。" sqref="B31:B32 B42:B47 B24:B26 B27:E28 B34:B40 D30:D47 B8 D14:D20 D8:D12 D22:D26 B21:E21 B13:E13 B10:B12 B14:B20 B50:H57"/>
  </dataValidations>
  <printOptions/>
  <pageMargins left="0.7874015748031497" right="0.7874015748031497" top="0.5905511811023623" bottom="0.7480314960629921" header="0.5118110236220472" footer="0.5118110236220472"/>
  <pageSetup fitToHeight="1" fitToWidth="1" horizontalDpi="300" verticalDpi="300" orientation="portrait" paperSize="9" scale="79" r:id="rId1"/>
  <rowBreaks count="1" manualBreakCount="1">
    <brk id="53" max="9" man="1"/>
  </rowBreaks>
</worksheet>
</file>

<file path=xl/worksheets/sheet4.xml><?xml version="1.0" encoding="utf-8"?>
<worksheet xmlns="http://schemas.openxmlformats.org/spreadsheetml/2006/main" xmlns:r="http://schemas.openxmlformats.org/officeDocument/2006/relationships">
  <sheetPr>
    <tabColor indexed="45"/>
    <pageSetUpPr fitToPage="1"/>
  </sheetPr>
  <dimension ref="A1:AC83"/>
  <sheetViews>
    <sheetView view="pageBreakPreview" zoomScale="85" zoomScaleSheetLayoutView="85" zoomScalePageLayoutView="0" workbookViewId="0" topLeftCell="A1">
      <selection activeCell="B2" sqref="B2:G2"/>
    </sheetView>
  </sheetViews>
  <sheetFormatPr defaultColWidth="9.00390625" defaultRowHeight="13.5"/>
  <cols>
    <col min="1" max="1" width="7.25390625" style="2" customWidth="1"/>
    <col min="2" max="2" width="6.625" style="2" customWidth="1"/>
    <col min="3" max="3" width="3.625" style="7" customWidth="1"/>
    <col min="4" max="4" width="1.625" style="7" customWidth="1"/>
    <col min="5" max="5" width="3.625" style="7" customWidth="1"/>
    <col min="6" max="6" width="11.625" style="2" customWidth="1"/>
    <col min="7" max="7" width="3.625" style="7" customWidth="1"/>
    <col min="8" max="8" width="1.625" style="7" customWidth="1"/>
    <col min="9" max="9" width="3.625" style="7" customWidth="1"/>
    <col min="10" max="10" width="12.00390625" style="2" customWidth="1"/>
    <col min="11" max="11" width="3.625" style="7" customWidth="1"/>
    <col min="12" max="12" width="1.625" style="7" customWidth="1"/>
    <col min="13" max="13" width="3.625" style="7" customWidth="1"/>
    <col min="14" max="14" width="11.125" style="2" customWidth="1"/>
    <col min="15" max="15" width="3.625" style="7" customWidth="1"/>
    <col min="16" max="16" width="1.625" style="7" customWidth="1"/>
    <col min="17" max="17" width="3.625" style="7" customWidth="1"/>
    <col min="18" max="18" width="11.625" style="2" customWidth="1"/>
    <col min="19" max="19" width="7.25390625" style="2" customWidth="1"/>
    <col min="20" max="20" width="6.50390625" style="2" customWidth="1"/>
    <col min="21" max="21" width="3.125" style="2" customWidth="1"/>
    <col min="22" max="23" width="9.00390625" style="2" customWidth="1"/>
    <col min="24" max="24" width="8.50390625" style="2" customWidth="1"/>
    <col min="25" max="25" width="4.50390625" style="2" customWidth="1"/>
    <col min="26" max="26" width="5.50390625" style="2" customWidth="1"/>
    <col min="27" max="28" width="7.625" style="2" customWidth="1"/>
    <col min="29" max="29" width="8.25390625" style="2" customWidth="1"/>
    <col min="30" max="16384" width="9.00390625" style="2" customWidth="1"/>
  </cols>
  <sheetData>
    <row r="1" spans="2:22" ht="15" customHeight="1">
      <c r="B1" s="140" t="s">
        <v>19</v>
      </c>
      <c r="C1" s="140"/>
      <c r="D1" s="140"/>
      <c r="E1" s="140"/>
      <c r="F1" s="140"/>
      <c r="G1" s="140"/>
      <c r="H1" s="6"/>
      <c r="I1" s="6"/>
      <c r="J1" s="1"/>
      <c r="K1" s="6"/>
      <c r="L1" s="6"/>
      <c r="M1" s="6"/>
      <c r="N1" s="1"/>
      <c r="O1" s="6"/>
      <c r="P1" s="6"/>
      <c r="Q1" s="6"/>
      <c r="R1" s="1"/>
      <c r="S1" s="1"/>
      <c r="T1" s="1"/>
      <c r="U1" s="1"/>
      <c r="V1" s="1"/>
    </row>
    <row r="2" spans="2:22" ht="15" customHeight="1">
      <c r="B2" s="141" t="s">
        <v>620</v>
      </c>
      <c r="C2" s="141"/>
      <c r="D2" s="141"/>
      <c r="E2" s="141"/>
      <c r="F2" s="141"/>
      <c r="G2" s="141"/>
      <c r="H2" s="6"/>
      <c r="I2" s="6"/>
      <c r="J2" s="140"/>
      <c r="K2" s="140"/>
      <c r="L2" s="6"/>
      <c r="M2" s="6"/>
      <c r="N2" s="1"/>
      <c r="O2" s="140" t="s">
        <v>20</v>
      </c>
      <c r="P2" s="140"/>
      <c r="Q2" s="140"/>
      <c r="R2" s="140"/>
      <c r="S2" s="140"/>
      <c r="T2" s="140"/>
      <c r="U2" s="1"/>
      <c r="V2" s="1"/>
    </row>
    <row r="3" spans="2:22" ht="15" customHeight="1">
      <c r="B3" s="1"/>
      <c r="C3" s="6"/>
      <c r="D3" s="6"/>
      <c r="E3" s="6"/>
      <c r="F3" s="1"/>
      <c r="G3" s="6"/>
      <c r="H3" s="6"/>
      <c r="I3" s="6"/>
      <c r="J3" s="1"/>
      <c r="K3" s="6"/>
      <c r="L3" s="6"/>
      <c r="M3" s="6"/>
      <c r="N3" s="1"/>
      <c r="O3" s="140" t="s">
        <v>21</v>
      </c>
      <c r="P3" s="140"/>
      <c r="Q3" s="140"/>
      <c r="R3" s="140"/>
      <c r="S3" s="140"/>
      <c r="T3" s="140"/>
      <c r="U3" s="1"/>
      <c r="V3" s="1"/>
    </row>
    <row r="4" spans="2:29" ht="15" customHeight="1">
      <c r="B4" s="3" t="s">
        <v>22</v>
      </c>
      <c r="C4" s="3"/>
      <c r="D4" s="3"/>
      <c r="E4" s="3"/>
      <c r="F4" s="3"/>
      <c r="G4" s="3"/>
      <c r="H4" s="3"/>
      <c r="I4" s="3"/>
      <c r="J4" s="153"/>
      <c r="K4" s="153"/>
      <c r="L4" s="153"/>
      <c r="M4" s="153"/>
      <c r="N4" s="3"/>
      <c r="O4" s="3"/>
      <c r="P4" s="3"/>
      <c r="Q4" s="3"/>
      <c r="W4" s="144" t="s">
        <v>603</v>
      </c>
      <c r="X4" s="144" t="s">
        <v>602</v>
      </c>
      <c r="Y4" s="149" t="s">
        <v>600</v>
      </c>
      <c r="Z4" s="150"/>
      <c r="AA4" s="142" t="s">
        <v>597</v>
      </c>
      <c r="AB4" s="143"/>
      <c r="AC4" s="145"/>
    </row>
    <row r="5" spans="1:29" ht="15" customHeight="1">
      <c r="A5" s="5" t="s">
        <v>577</v>
      </c>
      <c r="B5" s="5" t="s">
        <v>23</v>
      </c>
      <c r="C5" s="48">
        <v>1</v>
      </c>
      <c r="D5" s="4"/>
      <c r="E5" s="49" t="s">
        <v>578</v>
      </c>
      <c r="F5" s="5" t="s">
        <v>572</v>
      </c>
      <c r="G5" s="48">
        <v>2</v>
      </c>
      <c r="H5" s="4"/>
      <c r="I5" s="49" t="s">
        <v>578</v>
      </c>
      <c r="J5" s="5" t="s">
        <v>572</v>
      </c>
      <c r="K5" s="48">
        <v>3</v>
      </c>
      <c r="L5" s="4"/>
      <c r="M5" s="49" t="s">
        <v>578</v>
      </c>
      <c r="N5" s="5" t="s">
        <v>572</v>
      </c>
      <c r="O5" s="48">
        <v>4</v>
      </c>
      <c r="P5" s="4"/>
      <c r="Q5" s="49" t="s">
        <v>578</v>
      </c>
      <c r="R5" s="5" t="s">
        <v>572</v>
      </c>
      <c r="S5" s="5" t="s">
        <v>574</v>
      </c>
      <c r="T5" s="5" t="s">
        <v>618</v>
      </c>
      <c r="U5" s="7"/>
      <c r="W5" s="144"/>
      <c r="X5" s="144"/>
      <c r="Y5" s="151"/>
      <c r="Z5" s="152"/>
      <c r="AA5" s="5" t="s">
        <v>598</v>
      </c>
      <c r="AB5" s="5" t="s">
        <v>599</v>
      </c>
      <c r="AC5" s="146"/>
    </row>
    <row r="6" spans="1:29" ht="15" customHeight="1">
      <c r="A6" s="5">
        <v>1</v>
      </c>
      <c r="B6" s="16" t="s">
        <v>262</v>
      </c>
      <c r="C6" s="10">
        <v>1</v>
      </c>
      <c r="D6" s="8" t="s">
        <v>627</v>
      </c>
      <c r="E6" s="9">
        <v>34</v>
      </c>
      <c r="F6" s="16" t="s">
        <v>628</v>
      </c>
      <c r="G6" s="10">
        <v>1</v>
      </c>
      <c r="H6" s="8" t="s">
        <v>627</v>
      </c>
      <c r="I6" s="9">
        <v>46</v>
      </c>
      <c r="J6" s="16" t="s">
        <v>629</v>
      </c>
      <c r="K6" s="10">
        <v>1</v>
      </c>
      <c r="L6" s="8" t="s">
        <v>627</v>
      </c>
      <c r="M6" s="9">
        <v>33</v>
      </c>
      <c r="N6" s="16" t="s">
        <v>630</v>
      </c>
      <c r="O6" s="10">
        <v>1</v>
      </c>
      <c r="P6" s="8" t="s">
        <v>627</v>
      </c>
      <c r="Q6" s="9">
        <v>49</v>
      </c>
      <c r="R6" s="16" t="s">
        <v>631</v>
      </c>
      <c r="S6" s="112">
        <v>7102</v>
      </c>
      <c r="T6" s="87">
        <f aca="true" t="shared" si="0" ref="T6:T11">X6</f>
        <v>26</v>
      </c>
      <c r="U6" s="38">
        <f>IF(X6&lt;=6,"q","")</f>
      </c>
      <c r="W6" s="87">
        <f>IF(X6&lt;&gt;AA6,"修正済","")</f>
      </c>
      <c r="X6" s="5">
        <f>AA6</f>
        <v>26</v>
      </c>
      <c r="Y6" s="48">
        <f>IF(ISTEXT(Z6),AA6,"")</f>
      </c>
      <c r="Z6" s="49">
        <f>IF(AA6&lt;&gt;AB6,"位修正",)</f>
        <v>0</v>
      </c>
      <c r="AA6" s="88">
        <f aca="true" t="shared" si="1" ref="AA6:AA37">IF(ISNUMBER(S6),RANK(S6,$S$6:$S$61,1),"")</f>
        <v>26</v>
      </c>
      <c r="AB6" s="88">
        <f aca="true" t="shared" si="2" ref="AB6:AB37">IF(ISNUMBER(S6),RANK(AC6,$AC$6:$AC$61,1),"")</f>
        <v>26</v>
      </c>
      <c r="AC6" s="89">
        <f aca="true" t="shared" si="3" ref="AC6:AC37">IF(ISNUMBER(S6),S6+ROW()/100,"")</f>
        <v>7102.06</v>
      </c>
    </row>
    <row r="7" spans="1:29" ht="15" customHeight="1">
      <c r="A7" s="5">
        <v>2</v>
      </c>
      <c r="B7" s="16" t="s">
        <v>254</v>
      </c>
      <c r="C7" s="10">
        <v>6</v>
      </c>
      <c r="D7" s="8" t="s">
        <v>627</v>
      </c>
      <c r="E7" s="9">
        <v>21</v>
      </c>
      <c r="F7" s="16" t="s">
        <v>251</v>
      </c>
      <c r="G7" s="10">
        <v>6</v>
      </c>
      <c r="H7" s="8" t="s">
        <v>627</v>
      </c>
      <c r="I7" s="9">
        <v>5</v>
      </c>
      <c r="J7" s="16" t="s">
        <v>252</v>
      </c>
      <c r="K7" s="10">
        <v>6</v>
      </c>
      <c r="L7" s="8" t="s">
        <v>627</v>
      </c>
      <c r="M7" s="9">
        <v>19</v>
      </c>
      <c r="N7" s="16" t="s">
        <v>58</v>
      </c>
      <c r="O7" s="10">
        <v>6</v>
      </c>
      <c r="P7" s="8" t="s">
        <v>627</v>
      </c>
      <c r="Q7" s="9">
        <v>2</v>
      </c>
      <c r="R7" s="16" t="s">
        <v>253</v>
      </c>
      <c r="S7" s="112">
        <v>6284</v>
      </c>
      <c r="T7" s="87">
        <f t="shared" si="0"/>
        <v>2</v>
      </c>
      <c r="U7" s="38" t="str">
        <f aca="true" t="shared" si="4" ref="U7:U61">IF(X7&lt;=6,"q","")</f>
        <v>q</v>
      </c>
      <c r="W7" s="87">
        <f aca="true" t="shared" si="5" ref="W7:W70">IF(X7&lt;&gt;AA7,"修正済","")</f>
      </c>
      <c r="X7" s="5">
        <f aca="true" t="shared" si="6" ref="X7:X70">AA7</f>
        <v>2</v>
      </c>
      <c r="Y7" s="48">
        <f aca="true" t="shared" si="7" ref="Y7:Y61">IF(ISTEXT(Z7),AA7,"")</f>
      </c>
      <c r="Z7" s="49">
        <f aca="true" t="shared" si="8" ref="Z7:Z61">IF(AA7&lt;&gt;AB7,"位修正",)</f>
        <v>0</v>
      </c>
      <c r="AA7" s="88">
        <f t="shared" si="1"/>
        <v>2</v>
      </c>
      <c r="AB7" s="88">
        <f t="shared" si="2"/>
        <v>2</v>
      </c>
      <c r="AC7" s="89">
        <f t="shared" si="3"/>
        <v>6284.07</v>
      </c>
    </row>
    <row r="8" spans="1:29" ht="15" customHeight="1">
      <c r="A8" s="5">
        <v>3</v>
      </c>
      <c r="B8" s="16" t="s">
        <v>263</v>
      </c>
      <c r="C8" s="10">
        <v>5</v>
      </c>
      <c r="D8" s="8" t="s">
        <v>627</v>
      </c>
      <c r="E8" s="9">
        <v>12</v>
      </c>
      <c r="F8" s="16" t="s">
        <v>219</v>
      </c>
      <c r="G8" s="10">
        <v>5</v>
      </c>
      <c r="H8" s="8" t="s">
        <v>627</v>
      </c>
      <c r="I8" s="9">
        <v>5</v>
      </c>
      <c r="J8" s="16" t="s">
        <v>216</v>
      </c>
      <c r="K8" s="10">
        <v>5</v>
      </c>
      <c r="L8" s="8" t="s">
        <v>627</v>
      </c>
      <c r="M8" s="9">
        <v>8</v>
      </c>
      <c r="N8" s="16" t="s">
        <v>218</v>
      </c>
      <c r="O8" s="10">
        <v>5</v>
      </c>
      <c r="P8" s="8" t="s">
        <v>627</v>
      </c>
      <c r="Q8" s="9">
        <v>7</v>
      </c>
      <c r="R8" s="16" t="s">
        <v>217</v>
      </c>
      <c r="S8" s="112">
        <v>7989</v>
      </c>
      <c r="T8" s="87">
        <f t="shared" si="0"/>
        <v>37</v>
      </c>
      <c r="U8" s="38">
        <f t="shared" si="4"/>
      </c>
      <c r="W8" s="87">
        <f t="shared" si="5"/>
      </c>
      <c r="X8" s="5">
        <f>AA8</f>
        <v>37</v>
      </c>
      <c r="Y8" s="48">
        <f t="shared" si="7"/>
      </c>
      <c r="Z8" s="49">
        <f t="shared" si="8"/>
        <v>0</v>
      </c>
      <c r="AA8" s="88">
        <f t="shared" si="1"/>
        <v>37</v>
      </c>
      <c r="AB8" s="88">
        <f t="shared" si="2"/>
        <v>37</v>
      </c>
      <c r="AC8" s="89">
        <f t="shared" si="3"/>
        <v>7989.08</v>
      </c>
    </row>
    <row r="9" spans="1:29" ht="15" customHeight="1">
      <c r="A9" s="5">
        <v>4</v>
      </c>
      <c r="B9" s="16" t="s">
        <v>257</v>
      </c>
      <c r="C9" s="10">
        <v>8</v>
      </c>
      <c r="D9" s="8" t="s">
        <v>627</v>
      </c>
      <c r="E9" s="9">
        <v>2</v>
      </c>
      <c r="F9" s="16" t="s">
        <v>213</v>
      </c>
      <c r="G9" s="10">
        <v>8</v>
      </c>
      <c r="H9" s="8" t="s">
        <v>627</v>
      </c>
      <c r="I9" s="9">
        <v>8</v>
      </c>
      <c r="J9" s="16" t="s">
        <v>214</v>
      </c>
      <c r="K9" s="10">
        <v>8</v>
      </c>
      <c r="L9" s="8" t="s">
        <v>627</v>
      </c>
      <c r="M9" s="9">
        <v>5</v>
      </c>
      <c r="N9" s="16" t="s">
        <v>270</v>
      </c>
      <c r="O9" s="10">
        <v>8</v>
      </c>
      <c r="P9" s="8" t="s">
        <v>627</v>
      </c>
      <c r="Q9" s="9">
        <v>6</v>
      </c>
      <c r="R9" s="16" t="s">
        <v>215</v>
      </c>
      <c r="S9" s="112">
        <v>7506</v>
      </c>
      <c r="T9" s="87">
        <f t="shared" si="0"/>
        <v>34</v>
      </c>
      <c r="U9" s="38">
        <f t="shared" si="4"/>
      </c>
      <c r="W9" s="87">
        <f t="shared" si="5"/>
      </c>
      <c r="X9" s="5">
        <f t="shared" si="6"/>
        <v>34</v>
      </c>
      <c r="Y9" s="48">
        <f t="shared" si="7"/>
      </c>
      <c r="Z9" s="49">
        <f t="shared" si="8"/>
        <v>0</v>
      </c>
      <c r="AA9" s="88">
        <f t="shared" si="1"/>
        <v>34</v>
      </c>
      <c r="AB9" s="88">
        <f t="shared" si="2"/>
        <v>34</v>
      </c>
      <c r="AC9" s="89">
        <f t="shared" si="3"/>
        <v>7506.09</v>
      </c>
    </row>
    <row r="10" spans="1:29" ht="15" customHeight="1">
      <c r="A10" s="5">
        <v>5</v>
      </c>
      <c r="B10" s="16" t="s">
        <v>88</v>
      </c>
      <c r="C10" s="10">
        <v>2</v>
      </c>
      <c r="D10" s="8" t="s">
        <v>627</v>
      </c>
      <c r="E10" s="9">
        <v>56</v>
      </c>
      <c r="F10" s="16" t="s">
        <v>160</v>
      </c>
      <c r="G10" s="10">
        <v>2</v>
      </c>
      <c r="H10" s="8" t="s">
        <v>627</v>
      </c>
      <c r="I10" s="9">
        <v>50</v>
      </c>
      <c r="J10" s="16" t="s">
        <v>162</v>
      </c>
      <c r="K10" s="10">
        <v>2</v>
      </c>
      <c r="L10" s="8" t="s">
        <v>627</v>
      </c>
      <c r="M10" s="9">
        <v>59</v>
      </c>
      <c r="N10" s="16" t="s">
        <v>161</v>
      </c>
      <c r="O10" s="10">
        <v>2</v>
      </c>
      <c r="P10" s="8" t="s">
        <v>627</v>
      </c>
      <c r="Q10" s="9">
        <v>52</v>
      </c>
      <c r="R10" s="16" t="s">
        <v>159</v>
      </c>
      <c r="S10" s="112">
        <v>6982</v>
      </c>
      <c r="T10" s="87">
        <f t="shared" si="0"/>
        <v>23</v>
      </c>
      <c r="U10" s="38">
        <f t="shared" si="4"/>
      </c>
      <c r="W10" s="87">
        <f t="shared" si="5"/>
      </c>
      <c r="X10" s="5">
        <f t="shared" si="6"/>
        <v>23</v>
      </c>
      <c r="Y10" s="48">
        <f t="shared" si="7"/>
      </c>
      <c r="Z10" s="49">
        <f t="shared" si="8"/>
        <v>0</v>
      </c>
      <c r="AA10" s="88">
        <f t="shared" si="1"/>
        <v>23</v>
      </c>
      <c r="AB10" s="88">
        <f t="shared" si="2"/>
        <v>23</v>
      </c>
      <c r="AC10" s="89">
        <f t="shared" si="3"/>
        <v>6982.1</v>
      </c>
    </row>
    <row r="11" spans="1:29" ht="15" customHeight="1">
      <c r="A11" s="5">
        <v>6</v>
      </c>
      <c r="B11" s="16" t="s">
        <v>264</v>
      </c>
      <c r="C11" s="10">
        <v>1</v>
      </c>
      <c r="D11" s="8" t="s">
        <v>627</v>
      </c>
      <c r="E11" s="9">
        <v>52</v>
      </c>
      <c r="F11" s="16" t="s">
        <v>632</v>
      </c>
      <c r="G11" s="10">
        <v>1</v>
      </c>
      <c r="H11" s="8" t="s">
        <v>627</v>
      </c>
      <c r="I11" s="9">
        <v>45</v>
      </c>
      <c r="J11" s="16" t="s">
        <v>633</v>
      </c>
      <c r="K11" s="10">
        <v>1</v>
      </c>
      <c r="L11" s="8" t="s">
        <v>627</v>
      </c>
      <c r="M11" s="9">
        <v>36</v>
      </c>
      <c r="N11" s="16" t="s">
        <v>634</v>
      </c>
      <c r="O11" s="10">
        <v>1</v>
      </c>
      <c r="P11" s="8" t="s">
        <v>627</v>
      </c>
      <c r="Q11" s="9">
        <v>43</v>
      </c>
      <c r="R11" s="16" t="s">
        <v>635</v>
      </c>
      <c r="S11" s="112">
        <v>6691</v>
      </c>
      <c r="T11" s="87">
        <f t="shared" si="0"/>
        <v>14</v>
      </c>
      <c r="U11" s="38">
        <f t="shared" si="4"/>
      </c>
      <c r="W11" s="87">
        <f t="shared" si="5"/>
      </c>
      <c r="X11" s="5">
        <f t="shared" si="6"/>
        <v>14</v>
      </c>
      <c r="Y11" s="48">
        <f t="shared" si="7"/>
      </c>
      <c r="Z11" s="49">
        <f t="shared" si="8"/>
        <v>0</v>
      </c>
      <c r="AA11" s="88">
        <f t="shared" si="1"/>
        <v>14</v>
      </c>
      <c r="AB11" s="88">
        <f t="shared" si="2"/>
        <v>14</v>
      </c>
      <c r="AC11" s="89">
        <f t="shared" si="3"/>
        <v>6691.11</v>
      </c>
    </row>
    <row r="12" spans="2:29" ht="13.5">
      <c r="B12" s="17"/>
      <c r="F12" s="7"/>
      <c r="J12" s="7"/>
      <c r="N12" s="7"/>
      <c r="R12" s="7"/>
      <c r="S12" s="7"/>
      <c r="T12" s="38"/>
      <c r="U12" s="86"/>
      <c r="W12" s="102"/>
      <c r="X12" s="14"/>
      <c r="Y12" s="107"/>
      <c r="Z12" s="108"/>
      <c r="AA12" s="107"/>
      <c r="AB12" s="107"/>
      <c r="AC12" s="109"/>
    </row>
    <row r="13" spans="2:29" ht="15" customHeight="1">
      <c r="B13" s="18" t="s">
        <v>24</v>
      </c>
      <c r="F13" s="7"/>
      <c r="J13" s="7"/>
      <c r="N13" s="7"/>
      <c r="R13" s="7"/>
      <c r="S13" s="7"/>
      <c r="T13" s="38"/>
      <c r="U13" s="86"/>
      <c r="W13" s="144" t="s">
        <v>603</v>
      </c>
      <c r="X13" s="144" t="s">
        <v>602</v>
      </c>
      <c r="Y13" s="149" t="s">
        <v>600</v>
      </c>
      <c r="Z13" s="150"/>
      <c r="AA13" s="142" t="s">
        <v>597</v>
      </c>
      <c r="AB13" s="143"/>
      <c r="AC13" s="145"/>
    </row>
    <row r="14" spans="1:29" ht="15" customHeight="1">
      <c r="A14" s="5" t="s">
        <v>636</v>
      </c>
      <c r="B14" s="5" t="s">
        <v>23</v>
      </c>
      <c r="C14" s="48">
        <v>1</v>
      </c>
      <c r="D14" s="4"/>
      <c r="E14" s="49" t="s">
        <v>578</v>
      </c>
      <c r="F14" s="5" t="s">
        <v>572</v>
      </c>
      <c r="G14" s="48">
        <v>2</v>
      </c>
      <c r="H14" s="4"/>
      <c r="I14" s="49" t="s">
        <v>578</v>
      </c>
      <c r="J14" s="5" t="s">
        <v>572</v>
      </c>
      <c r="K14" s="48">
        <v>3</v>
      </c>
      <c r="L14" s="4"/>
      <c r="M14" s="49" t="s">
        <v>578</v>
      </c>
      <c r="N14" s="5" t="s">
        <v>572</v>
      </c>
      <c r="O14" s="48">
        <v>4</v>
      </c>
      <c r="P14" s="4"/>
      <c r="Q14" s="49" t="s">
        <v>578</v>
      </c>
      <c r="R14" s="5" t="s">
        <v>572</v>
      </c>
      <c r="S14" s="5" t="s">
        <v>574</v>
      </c>
      <c r="T14" s="5" t="s">
        <v>618</v>
      </c>
      <c r="U14" s="86"/>
      <c r="W14" s="144"/>
      <c r="X14" s="144"/>
      <c r="Y14" s="151"/>
      <c r="Z14" s="152"/>
      <c r="AA14" s="5" t="s">
        <v>598</v>
      </c>
      <c r="AB14" s="5" t="s">
        <v>599</v>
      </c>
      <c r="AC14" s="146"/>
    </row>
    <row r="15" spans="1:29" ht="15" customHeight="1">
      <c r="A15" s="5">
        <v>1</v>
      </c>
      <c r="B15" s="16" t="s">
        <v>202</v>
      </c>
      <c r="C15" s="10">
        <v>3</v>
      </c>
      <c r="D15" s="8" t="s">
        <v>627</v>
      </c>
      <c r="E15" s="9">
        <v>5</v>
      </c>
      <c r="F15" s="16" t="s">
        <v>198</v>
      </c>
      <c r="G15" s="10">
        <v>3</v>
      </c>
      <c r="H15" s="8" t="s">
        <v>627</v>
      </c>
      <c r="I15" s="9">
        <v>18</v>
      </c>
      <c r="J15" s="16" t="s">
        <v>200</v>
      </c>
      <c r="K15" s="10">
        <v>3</v>
      </c>
      <c r="L15" s="8" t="s">
        <v>627</v>
      </c>
      <c r="M15" s="9">
        <v>17</v>
      </c>
      <c r="N15" s="16" t="s">
        <v>201</v>
      </c>
      <c r="O15" s="10">
        <v>3</v>
      </c>
      <c r="P15" s="8" t="s">
        <v>627</v>
      </c>
      <c r="Q15" s="9">
        <v>19</v>
      </c>
      <c r="R15" s="16" t="s">
        <v>199</v>
      </c>
      <c r="S15" s="112">
        <v>6952</v>
      </c>
      <c r="T15" s="87">
        <f aca="true" t="shared" si="9" ref="T15:T20">X15</f>
        <v>21</v>
      </c>
      <c r="U15" s="38">
        <f t="shared" si="4"/>
      </c>
      <c r="W15" s="87">
        <f t="shared" si="5"/>
      </c>
      <c r="X15" s="5">
        <f t="shared" si="6"/>
        <v>21</v>
      </c>
      <c r="Y15" s="48">
        <f t="shared" si="7"/>
      </c>
      <c r="Z15" s="49">
        <f t="shared" si="8"/>
        <v>0</v>
      </c>
      <c r="AA15" s="88">
        <f t="shared" si="1"/>
        <v>21</v>
      </c>
      <c r="AB15" s="88">
        <f t="shared" si="2"/>
        <v>21</v>
      </c>
      <c r="AC15" s="89">
        <f t="shared" si="3"/>
        <v>6952.15</v>
      </c>
    </row>
    <row r="16" spans="1:29" ht="15" customHeight="1">
      <c r="A16" s="5">
        <v>2</v>
      </c>
      <c r="B16" s="16" t="s">
        <v>136</v>
      </c>
      <c r="C16" s="10">
        <v>1</v>
      </c>
      <c r="D16" s="8" t="s">
        <v>627</v>
      </c>
      <c r="E16" s="9">
        <v>3</v>
      </c>
      <c r="F16" s="16" t="s">
        <v>637</v>
      </c>
      <c r="G16" s="10">
        <v>1</v>
      </c>
      <c r="H16" s="8" t="s">
        <v>627</v>
      </c>
      <c r="I16" s="9">
        <v>5</v>
      </c>
      <c r="J16" s="16" t="s">
        <v>638</v>
      </c>
      <c r="K16" s="10">
        <v>1</v>
      </c>
      <c r="L16" s="8" t="s">
        <v>627</v>
      </c>
      <c r="M16" s="9">
        <v>13</v>
      </c>
      <c r="N16" s="19" t="s">
        <v>639</v>
      </c>
      <c r="O16" s="10">
        <v>1</v>
      </c>
      <c r="P16" s="8" t="s">
        <v>627</v>
      </c>
      <c r="Q16" s="9">
        <v>21</v>
      </c>
      <c r="R16" s="16" t="s">
        <v>640</v>
      </c>
      <c r="S16" s="112">
        <v>6383</v>
      </c>
      <c r="T16" s="87">
        <f t="shared" si="9"/>
        <v>4</v>
      </c>
      <c r="U16" s="38" t="str">
        <f t="shared" si="4"/>
        <v>q</v>
      </c>
      <c r="W16" s="87">
        <f t="shared" si="5"/>
      </c>
      <c r="X16" s="5">
        <f t="shared" si="6"/>
        <v>4</v>
      </c>
      <c r="Y16" s="48">
        <f t="shared" si="7"/>
      </c>
      <c r="Z16" s="49">
        <f t="shared" si="8"/>
        <v>0</v>
      </c>
      <c r="AA16" s="88">
        <f t="shared" si="1"/>
        <v>4</v>
      </c>
      <c r="AB16" s="88">
        <f t="shared" si="2"/>
        <v>4</v>
      </c>
      <c r="AC16" s="89">
        <f t="shared" si="3"/>
        <v>6383.16</v>
      </c>
    </row>
    <row r="17" spans="1:29" ht="15" customHeight="1">
      <c r="A17" s="5">
        <v>3</v>
      </c>
      <c r="B17" s="16" t="s">
        <v>250</v>
      </c>
      <c r="C17" s="10">
        <v>6</v>
      </c>
      <c r="D17" s="8" t="s">
        <v>627</v>
      </c>
      <c r="E17" s="9">
        <v>17</v>
      </c>
      <c r="F17" s="16" t="s">
        <v>65</v>
      </c>
      <c r="G17" s="10">
        <v>6</v>
      </c>
      <c r="H17" s="8" t="s">
        <v>627</v>
      </c>
      <c r="I17" s="9">
        <v>15</v>
      </c>
      <c r="J17" s="16" t="s">
        <v>247</v>
      </c>
      <c r="K17" s="10">
        <v>6</v>
      </c>
      <c r="L17" s="8" t="s">
        <v>627</v>
      </c>
      <c r="M17" s="9">
        <v>14</v>
      </c>
      <c r="N17" s="16" t="s">
        <v>248</v>
      </c>
      <c r="O17" s="10">
        <v>6</v>
      </c>
      <c r="P17" s="8" t="s">
        <v>627</v>
      </c>
      <c r="Q17" s="9">
        <v>6</v>
      </c>
      <c r="R17" s="16" t="s">
        <v>249</v>
      </c>
      <c r="S17" s="112">
        <v>6423</v>
      </c>
      <c r="T17" s="87">
        <f t="shared" si="9"/>
        <v>6</v>
      </c>
      <c r="U17" s="38" t="str">
        <f t="shared" si="4"/>
        <v>q</v>
      </c>
      <c r="W17" s="87">
        <f t="shared" si="5"/>
      </c>
      <c r="X17" s="5">
        <f t="shared" si="6"/>
        <v>6</v>
      </c>
      <c r="Y17" s="48">
        <f t="shared" si="7"/>
      </c>
      <c r="Z17" s="49">
        <f t="shared" si="8"/>
        <v>0</v>
      </c>
      <c r="AA17" s="88">
        <f t="shared" si="1"/>
        <v>6</v>
      </c>
      <c r="AB17" s="88">
        <f t="shared" si="2"/>
        <v>6</v>
      </c>
      <c r="AC17" s="89">
        <f t="shared" si="3"/>
        <v>6423.17</v>
      </c>
    </row>
    <row r="18" spans="1:29" ht="15" customHeight="1">
      <c r="A18" s="5">
        <v>4</v>
      </c>
      <c r="B18" s="16" t="s">
        <v>89</v>
      </c>
      <c r="C18" s="10">
        <v>2</v>
      </c>
      <c r="D18" s="8" t="s">
        <v>627</v>
      </c>
      <c r="E18" s="9">
        <v>47</v>
      </c>
      <c r="F18" s="16" t="s">
        <v>158</v>
      </c>
      <c r="G18" s="10">
        <v>2</v>
      </c>
      <c r="H18" s="8" t="s">
        <v>627</v>
      </c>
      <c r="I18" s="9">
        <v>54</v>
      </c>
      <c r="J18" s="16" t="s">
        <v>157</v>
      </c>
      <c r="K18" s="10">
        <v>2</v>
      </c>
      <c r="L18" s="8" t="s">
        <v>627</v>
      </c>
      <c r="M18" s="9">
        <v>58</v>
      </c>
      <c r="N18" s="16" t="s">
        <v>156</v>
      </c>
      <c r="O18" s="10">
        <v>2</v>
      </c>
      <c r="P18" s="8" t="s">
        <v>627</v>
      </c>
      <c r="Q18" s="9">
        <v>78</v>
      </c>
      <c r="R18" s="16" t="s">
        <v>155</v>
      </c>
      <c r="S18" s="112">
        <v>7257</v>
      </c>
      <c r="T18" s="87">
        <f t="shared" si="9"/>
        <v>30</v>
      </c>
      <c r="U18" s="38">
        <f t="shared" si="4"/>
      </c>
      <c r="W18" s="87">
        <f t="shared" si="5"/>
      </c>
      <c r="X18" s="5">
        <f t="shared" si="6"/>
        <v>30</v>
      </c>
      <c r="Y18" s="48">
        <f t="shared" si="7"/>
      </c>
      <c r="Z18" s="49">
        <f t="shared" si="8"/>
        <v>0</v>
      </c>
      <c r="AA18" s="88">
        <f t="shared" si="1"/>
        <v>30</v>
      </c>
      <c r="AB18" s="88">
        <f t="shared" si="2"/>
        <v>30</v>
      </c>
      <c r="AC18" s="89">
        <f t="shared" si="3"/>
        <v>7257.18</v>
      </c>
    </row>
    <row r="19" spans="1:29" ht="15" customHeight="1">
      <c r="A19" s="5">
        <v>5</v>
      </c>
      <c r="B19" s="16" t="s">
        <v>265</v>
      </c>
      <c r="C19" s="10">
        <v>9</v>
      </c>
      <c r="D19" s="8" t="s">
        <v>627</v>
      </c>
      <c r="E19" s="9">
        <v>4</v>
      </c>
      <c r="F19" s="16" t="s">
        <v>187</v>
      </c>
      <c r="G19" s="10">
        <v>9</v>
      </c>
      <c r="H19" s="8" t="s">
        <v>627</v>
      </c>
      <c r="I19" s="9">
        <v>8</v>
      </c>
      <c r="J19" s="16" t="s">
        <v>186</v>
      </c>
      <c r="K19" s="10">
        <v>9</v>
      </c>
      <c r="L19" s="8" t="s">
        <v>627</v>
      </c>
      <c r="M19" s="9">
        <v>10</v>
      </c>
      <c r="N19" s="16" t="s">
        <v>185</v>
      </c>
      <c r="O19" s="10">
        <v>9</v>
      </c>
      <c r="P19" s="8" t="s">
        <v>627</v>
      </c>
      <c r="Q19" s="9">
        <v>3</v>
      </c>
      <c r="R19" s="16" t="s">
        <v>188</v>
      </c>
      <c r="S19" s="112">
        <v>6475</v>
      </c>
      <c r="T19" s="87">
        <f t="shared" si="9"/>
        <v>8</v>
      </c>
      <c r="U19" s="38">
        <f t="shared" si="4"/>
      </c>
      <c r="W19" s="87">
        <f t="shared" si="5"/>
      </c>
      <c r="X19" s="5">
        <f t="shared" si="6"/>
        <v>8</v>
      </c>
      <c r="Y19" s="48">
        <f t="shared" si="7"/>
      </c>
      <c r="Z19" s="49">
        <f t="shared" si="8"/>
        <v>0</v>
      </c>
      <c r="AA19" s="88">
        <f t="shared" si="1"/>
        <v>8</v>
      </c>
      <c r="AB19" s="88">
        <f t="shared" si="2"/>
        <v>8</v>
      </c>
      <c r="AC19" s="89">
        <f t="shared" si="3"/>
        <v>6475.19</v>
      </c>
    </row>
    <row r="20" spans="1:29" ht="15" customHeight="1">
      <c r="A20" s="5">
        <v>6</v>
      </c>
      <c r="B20" s="16" t="s">
        <v>258</v>
      </c>
      <c r="C20" s="10">
        <v>7</v>
      </c>
      <c r="D20" s="8" t="s">
        <v>627</v>
      </c>
      <c r="E20" s="9">
        <v>14</v>
      </c>
      <c r="F20" s="16" t="s">
        <v>174</v>
      </c>
      <c r="G20" s="10">
        <v>7</v>
      </c>
      <c r="H20" s="8" t="s">
        <v>627</v>
      </c>
      <c r="I20" s="9">
        <v>7</v>
      </c>
      <c r="J20" s="16" t="s">
        <v>119</v>
      </c>
      <c r="K20" s="10">
        <v>7</v>
      </c>
      <c r="L20" s="8" t="s">
        <v>627</v>
      </c>
      <c r="M20" s="9">
        <v>8</v>
      </c>
      <c r="N20" s="16" t="s">
        <v>175</v>
      </c>
      <c r="O20" s="10">
        <v>7</v>
      </c>
      <c r="P20" s="8" t="s">
        <v>627</v>
      </c>
      <c r="Q20" s="9">
        <v>4</v>
      </c>
      <c r="R20" s="16" t="s">
        <v>115</v>
      </c>
      <c r="S20" s="112">
        <v>7145</v>
      </c>
      <c r="T20" s="87">
        <f t="shared" si="9"/>
        <v>27</v>
      </c>
      <c r="U20" s="38">
        <f t="shared" si="4"/>
      </c>
      <c r="W20" s="87">
        <f t="shared" si="5"/>
      </c>
      <c r="X20" s="5">
        <f t="shared" si="6"/>
        <v>27</v>
      </c>
      <c r="Y20" s="48">
        <f t="shared" si="7"/>
      </c>
      <c r="Z20" s="49">
        <f t="shared" si="8"/>
        <v>0</v>
      </c>
      <c r="AA20" s="88">
        <f t="shared" si="1"/>
        <v>27</v>
      </c>
      <c r="AB20" s="88">
        <f t="shared" si="2"/>
        <v>27</v>
      </c>
      <c r="AC20" s="89">
        <f t="shared" si="3"/>
        <v>7145.2</v>
      </c>
    </row>
    <row r="21" spans="2:29" ht="13.5">
      <c r="B21" s="20"/>
      <c r="F21" s="13"/>
      <c r="J21" s="13"/>
      <c r="N21" s="13"/>
      <c r="R21" s="13"/>
      <c r="S21" s="7"/>
      <c r="T21" s="38"/>
      <c r="U21" s="86"/>
      <c r="W21" s="102"/>
      <c r="X21" s="14"/>
      <c r="Y21" s="107"/>
      <c r="Z21" s="108"/>
      <c r="AA21" s="107"/>
      <c r="AB21" s="107"/>
      <c r="AC21" s="109"/>
    </row>
    <row r="22" spans="2:29" ht="15" customHeight="1">
      <c r="B22" s="18" t="s">
        <v>25</v>
      </c>
      <c r="F22" s="7"/>
      <c r="J22" s="7"/>
      <c r="N22" s="7"/>
      <c r="R22" s="7"/>
      <c r="T22" s="38"/>
      <c r="U22" s="86"/>
      <c r="W22" s="144" t="s">
        <v>603</v>
      </c>
      <c r="X22" s="144" t="s">
        <v>602</v>
      </c>
      <c r="Y22" s="149" t="s">
        <v>600</v>
      </c>
      <c r="Z22" s="150"/>
      <c r="AA22" s="142" t="s">
        <v>597</v>
      </c>
      <c r="AB22" s="143"/>
      <c r="AC22" s="145"/>
    </row>
    <row r="23" spans="1:29" ht="15" customHeight="1">
      <c r="A23" s="5" t="s">
        <v>636</v>
      </c>
      <c r="B23" s="5" t="s">
        <v>23</v>
      </c>
      <c r="C23" s="48">
        <v>1</v>
      </c>
      <c r="D23" s="4"/>
      <c r="E23" s="49" t="s">
        <v>578</v>
      </c>
      <c r="F23" s="5" t="s">
        <v>572</v>
      </c>
      <c r="G23" s="48">
        <v>2</v>
      </c>
      <c r="H23" s="4"/>
      <c r="I23" s="49" t="s">
        <v>578</v>
      </c>
      <c r="J23" s="5" t="s">
        <v>572</v>
      </c>
      <c r="K23" s="48">
        <v>3</v>
      </c>
      <c r="L23" s="4"/>
      <c r="M23" s="49" t="s">
        <v>578</v>
      </c>
      <c r="N23" s="5" t="s">
        <v>572</v>
      </c>
      <c r="O23" s="48">
        <v>4</v>
      </c>
      <c r="P23" s="4"/>
      <c r="Q23" s="49" t="s">
        <v>578</v>
      </c>
      <c r="R23" s="5" t="s">
        <v>572</v>
      </c>
      <c r="S23" s="5" t="s">
        <v>574</v>
      </c>
      <c r="T23" s="5" t="s">
        <v>618</v>
      </c>
      <c r="U23" s="86"/>
      <c r="W23" s="144"/>
      <c r="X23" s="144"/>
      <c r="Y23" s="151"/>
      <c r="Z23" s="152"/>
      <c r="AA23" s="5" t="s">
        <v>598</v>
      </c>
      <c r="AB23" s="5" t="s">
        <v>599</v>
      </c>
      <c r="AC23" s="146"/>
    </row>
    <row r="24" spans="1:29" ht="15" customHeight="1">
      <c r="A24" s="5">
        <v>1</v>
      </c>
      <c r="B24" s="16" t="s">
        <v>266</v>
      </c>
      <c r="C24" s="10">
        <v>10</v>
      </c>
      <c r="D24" s="8" t="s">
        <v>627</v>
      </c>
      <c r="E24" s="9">
        <v>3</v>
      </c>
      <c r="F24" s="16" t="s">
        <v>47</v>
      </c>
      <c r="G24" s="10">
        <v>10</v>
      </c>
      <c r="H24" s="8" t="s">
        <v>627</v>
      </c>
      <c r="I24" s="9">
        <v>9</v>
      </c>
      <c r="J24" s="16" t="s">
        <v>189</v>
      </c>
      <c r="K24" s="10">
        <v>10</v>
      </c>
      <c r="L24" s="8" t="s">
        <v>627</v>
      </c>
      <c r="M24" s="9">
        <v>1</v>
      </c>
      <c r="N24" s="16" t="s">
        <v>43</v>
      </c>
      <c r="O24" s="10">
        <v>10</v>
      </c>
      <c r="P24" s="8" t="s">
        <v>627</v>
      </c>
      <c r="Q24" s="9">
        <v>7</v>
      </c>
      <c r="R24" s="16" t="s">
        <v>190</v>
      </c>
      <c r="S24" s="112">
        <v>8139</v>
      </c>
      <c r="T24" s="87">
        <f aca="true" t="shared" si="10" ref="T24:T29">X24</f>
        <v>38</v>
      </c>
      <c r="U24" s="38">
        <f t="shared" si="4"/>
      </c>
      <c r="W24" s="87">
        <f t="shared" si="5"/>
      </c>
      <c r="X24" s="5">
        <f t="shared" si="6"/>
        <v>38</v>
      </c>
      <c r="Y24" s="48">
        <f t="shared" si="7"/>
      </c>
      <c r="Z24" s="49">
        <f t="shared" si="8"/>
        <v>0</v>
      </c>
      <c r="AA24" s="88">
        <f t="shared" si="1"/>
        <v>38</v>
      </c>
      <c r="AB24" s="88">
        <f t="shared" si="2"/>
        <v>38</v>
      </c>
      <c r="AC24" s="89">
        <f t="shared" si="3"/>
        <v>8139.24</v>
      </c>
    </row>
    <row r="25" spans="1:29" ht="15" customHeight="1">
      <c r="A25" s="5">
        <v>2</v>
      </c>
      <c r="B25" s="16" t="s">
        <v>81</v>
      </c>
      <c r="C25" s="10">
        <v>5</v>
      </c>
      <c r="D25" s="8" t="s">
        <v>627</v>
      </c>
      <c r="E25" s="9">
        <v>3</v>
      </c>
      <c r="F25" s="16" t="s">
        <v>225</v>
      </c>
      <c r="G25" s="10">
        <v>5</v>
      </c>
      <c r="H25" s="8" t="s">
        <v>627</v>
      </c>
      <c r="I25" s="9">
        <v>11</v>
      </c>
      <c r="J25" s="16" t="s">
        <v>223</v>
      </c>
      <c r="K25" s="10">
        <v>5</v>
      </c>
      <c r="L25" s="8" t="s">
        <v>627</v>
      </c>
      <c r="M25" s="9">
        <v>10</v>
      </c>
      <c r="N25" s="16" t="s">
        <v>224</v>
      </c>
      <c r="O25" s="10">
        <v>5</v>
      </c>
      <c r="P25" s="8" t="s">
        <v>627</v>
      </c>
      <c r="Q25" s="9">
        <v>1</v>
      </c>
      <c r="R25" s="16" t="s">
        <v>226</v>
      </c>
      <c r="S25" s="112">
        <v>7056</v>
      </c>
      <c r="T25" s="87">
        <f t="shared" si="10"/>
        <v>25</v>
      </c>
      <c r="U25" s="38">
        <f t="shared" si="4"/>
      </c>
      <c r="W25" s="87">
        <f t="shared" si="5"/>
      </c>
      <c r="X25" s="5">
        <f t="shared" si="6"/>
        <v>25</v>
      </c>
      <c r="Y25" s="48">
        <f t="shared" si="7"/>
      </c>
      <c r="Z25" s="49">
        <f t="shared" si="8"/>
        <v>0</v>
      </c>
      <c r="AA25" s="88">
        <f t="shared" si="1"/>
        <v>25</v>
      </c>
      <c r="AB25" s="88">
        <f t="shared" si="2"/>
        <v>25</v>
      </c>
      <c r="AC25" s="89">
        <f t="shared" si="3"/>
        <v>7056.25</v>
      </c>
    </row>
    <row r="26" spans="1:29" ht="15" customHeight="1">
      <c r="A26" s="5">
        <v>3</v>
      </c>
      <c r="B26" s="16" t="s">
        <v>140</v>
      </c>
      <c r="C26" s="10">
        <v>1</v>
      </c>
      <c r="D26" s="8" t="s">
        <v>627</v>
      </c>
      <c r="E26" s="9">
        <v>20</v>
      </c>
      <c r="F26" s="16" t="s">
        <v>641</v>
      </c>
      <c r="G26" s="10">
        <v>1</v>
      </c>
      <c r="H26" s="8" t="s">
        <v>627</v>
      </c>
      <c r="I26" s="9">
        <v>14</v>
      </c>
      <c r="J26" s="16" t="s">
        <v>642</v>
      </c>
      <c r="K26" s="10">
        <v>1</v>
      </c>
      <c r="L26" s="8" t="s">
        <v>627</v>
      </c>
      <c r="M26" s="9">
        <v>32</v>
      </c>
      <c r="N26" s="16" t="s">
        <v>660</v>
      </c>
      <c r="O26" s="10">
        <v>1</v>
      </c>
      <c r="P26" s="8" t="s">
        <v>627</v>
      </c>
      <c r="Q26" s="9">
        <v>25</v>
      </c>
      <c r="R26" s="16" t="s">
        <v>144</v>
      </c>
      <c r="S26" s="112">
        <v>6831</v>
      </c>
      <c r="T26" s="87">
        <f t="shared" si="10"/>
        <v>20</v>
      </c>
      <c r="U26" s="38">
        <f t="shared" si="4"/>
      </c>
      <c r="W26" s="87">
        <f t="shared" si="5"/>
      </c>
      <c r="X26" s="5">
        <f t="shared" si="6"/>
        <v>20</v>
      </c>
      <c r="Y26" s="48">
        <f t="shared" si="7"/>
      </c>
      <c r="Z26" s="49">
        <f t="shared" si="8"/>
        <v>0</v>
      </c>
      <c r="AA26" s="88">
        <f t="shared" si="1"/>
        <v>20</v>
      </c>
      <c r="AB26" s="88">
        <f t="shared" si="2"/>
        <v>20</v>
      </c>
      <c r="AC26" s="89">
        <f t="shared" si="3"/>
        <v>6831.26</v>
      </c>
    </row>
    <row r="27" spans="1:29" ht="15" customHeight="1">
      <c r="A27" s="5">
        <v>4</v>
      </c>
      <c r="B27" s="16" t="s">
        <v>246</v>
      </c>
      <c r="C27" s="10">
        <v>6</v>
      </c>
      <c r="D27" s="8" t="s">
        <v>627</v>
      </c>
      <c r="E27" s="9">
        <v>18</v>
      </c>
      <c r="F27" s="16" t="s">
        <v>70</v>
      </c>
      <c r="G27" s="10">
        <v>6</v>
      </c>
      <c r="H27" s="8" t="s">
        <v>627</v>
      </c>
      <c r="I27" s="9">
        <v>16</v>
      </c>
      <c r="J27" s="16" t="s">
        <v>245</v>
      </c>
      <c r="K27" s="10">
        <v>6</v>
      </c>
      <c r="L27" s="8" t="s">
        <v>627</v>
      </c>
      <c r="M27" s="9">
        <v>4</v>
      </c>
      <c r="N27" s="16" t="s">
        <v>72</v>
      </c>
      <c r="O27" s="10">
        <v>6</v>
      </c>
      <c r="P27" s="8" t="s">
        <v>627</v>
      </c>
      <c r="Q27" s="9">
        <v>9</v>
      </c>
      <c r="R27" s="16" t="s">
        <v>60</v>
      </c>
      <c r="S27" s="112">
        <v>6700</v>
      </c>
      <c r="T27" s="87">
        <f t="shared" si="10"/>
        <v>15</v>
      </c>
      <c r="U27" s="38">
        <f t="shared" si="4"/>
      </c>
      <c r="W27" s="87">
        <f t="shared" si="5"/>
      </c>
      <c r="X27" s="5">
        <f t="shared" si="6"/>
        <v>15</v>
      </c>
      <c r="Y27" s="48">
        <f t="shared" si="7"/>
      </c>
      <c r="Z27" s="49">
        <f t="shared" si="8"/>
        <v>0</v>
      </c>
      <c r="AA27" s="88">
        <f t="shared" si="1"/>
        <v>15</v>
      </c>
      <c r="AB27" s="88">
        <f t="shared" si="2"/>
        <v>15</v>
      </c>
      <c r="AC27" s="89">
        <f t="shared" si="3"/>
        <v>6700.27</v>
      </c>
    </row>
    <row r="28" spans="1:29" ht="15" customHeight="1">
      <c r="A28" s="5">
        <v>5</v>
      </c>
      <c r="B28" s="16" t="s">
        <v>90</v>
      </c>
      <c r="C28" s="10">
        <v>2</v>
      </c>
      <c r="D28" s="8" t="s">
        <v>627</v>
      </c>
      <c r="E28" s="9">
        <v>46</v>
      </c>
      <c r="F28" s="16" t="s">
        <v>163</v>
      </c>
      <c r="G28" s="10">
        <v>2</v>
      </c>
      <c r="H28" s="8" t="s">
        <v>627</v>
      </c>
      <c r="I28" s="9">
        <v>96</v>
      </c>
      <c r="J28" s="16" t="s">
        <v>165</v>
      </c>
      <c r="K28" s="10">
        <v>2</v>
      </c>
      <c r="L28" s="8" t="s">
        <v>627</v>
      </c>
      <c r="M28" s="9">
        <v>75</v>
      </c>
      <c r="N28" s="16" t="s">
        <v>166</v>
      </c>
      <c r="O28" s="10">
        <v>2</v>
      </c>
      <c r="P28" s="8" t="s">
        <v>627</v>
      </c>
      <c r="Q28" s="9">
        <v>98</v>
      </c>
      <c r="R28" s="16" t="s">
        <v>164</v>
      </c>
      <c r="S28" s="112">
        <v>6643</v>
      </c>
      <c r="T28" s="87">
        <f t="shared" si="10"/>
        <v>12</v>
      </c>
      <c r="U28" s="38">
        <f t="shared" si="4"/>
      </c>
      <c r="W28" s="87">
        <f t="shared" si="5"/>
      </c>
      <c r="X28" s="5">
        <f t="shared" si="6"/>
        <v>12</v>
      </c>
      <c r="Y28" s="48">
        <f t="shared" si="7"/>
      </c>
      <c r="Z28" s="49">
        <f t="shared" si="8"/>
        <v>0</v>
      </c>
      <c r="AA28" s="88">
        <f t="shared" si="1"/>
        <v>12</v>
      </c>
      <c r="AB28" s="88">
        <f t="shared" si="2"/>
        <v>12</v>
      </c>
      <c r="AC28" s="89">
        <f t="shared" si="3"/>
        <v>6643.28</v>
      </c>
    </row>
    <row r="29" spans="1:29" ht="13.5">
      <c r="A29" s="5">
        <v>6</v>
      </c>
      <c r="B29" s="16" t="s">
        <v>212</v>
      </c>
      <c r="C29" s="10">
        <v>3</v>
      </c>
      <c r="D29" s="8" t="s">
        <v>627</v>
      </c>
      <c r="E29" s="9">
        <v>1</v>
      </c>
      <c r="F29" s="16" t="s">
        <v>209</v>
      </c>
      <c r="G29" s="10">
        <v>3</v>
      </c>
      <c r="H29" s="8" t="s">
        <v>627</v>
      </c>
      <c r="I29" s="9">
        <v>7</v>
      </c>
      <c r="J29" s="16" t="s">
        <v>330</v>
      </c>
      <c r="K29" s="10">
        <v>3</v>
      </c>
      <c r="L29" s="8" t="s">
        <v>627</v>
      </c>
      <c r="M29" s="9">
        <v>13</v>
      </c>
      <c r="N29" s="16" t="s">
        <v>211</v>
      </c>
      <c r="O29" s="10">
        <v>3</v>
      </c>
      <c r="P29" s="8" t="s">
        <v>627</v>
      </c>
      <c r="Q29" s="9">
        <v>2</v>
      </c>
      <c r="R29" s="16" t="s">
        <v>208</v>
      </c>
      <c r="S29" s="112">
        <v>6474</v>
      </c>
      <c r="T29" s="87">
        <f t="shared" si="10"/>
        <v>7</v>
      </c>
      <c r="U29" s="38">
        <f t="shared" si="4"/>
      </c>
      <c r="W29" s="87">
        <f t="shared" si="5"/>
      </c>
      <c r="X29" s="5">
        <f t="shared" si="6"/>
        <v>7</v>
      </c>
      <c r="Y29" s="48">
        <f t="shared" si="7"/>
      </c>
      <c r="Z29" s="49">
        <f t="shared" si="8"/>
        <v>0</v>
      </c>
      <c r="AA29" s="88">
        <f t="shared" si="1"/>
        <v>7</v>
      </c>
      <c r="AB29" s="88">
        <f t="shared" si="2"/>
        <v>7</v>
      </c>
      <c r="AC29" s="89">
        <f t="shared" si="3"/>
        <v>6474.29</v>
      </c>
    </row>
    <row r="30" spans="2:29" ht="13.5">
      <c r="B30" s="37"/>
      <c r="C30" s="37"/>
      <c r="D30" s="37"/>
      <c r="E30" s="37"/>
      <c r="F30" s="37"/>
      <c r="G30" s="37"/>
      <c r="H30" s="37"/>
      <c r="I30" s="37"/>
      <c r="J30" s="37"/>
      <c r="K30" s="37"/>
      <c r="L30" s="37"/>
      <c r="M30" s="37"/>
      <c r="N30" s="37"/>
      <c r="O30" s="37"/>
      <c r="P30" s="37"/>
      <c r="Q30" s="37"/>
      <c r="R30" s="37"/>
      <c r="S30" s="90"/>
      <c r="T30" s="38"/>
      <c r="U30" s="86"/>
      <c r="W30" s="102"/>
      <c r="X30" s="14"/>
      <c r="Y30" s="107"/>
      <c r="Z30" s="108"/>
      <c r="AA30" s="107"/>
      <c r="AB30" s="107"/>
      <c r="AC30" s="109"/>
    </row>
    <row r="31" spans="2:29" ht="15" customHeight="1">
      <c r="B31" s="18" t="s">
        <v>26</v>
      </c>
      <c r="F31" s="7"/>
      <c r="J31" s="7"/>
      <c r="N31" s="7"/>
      <c r="R31" s="7"/>
      <c r="T31" s="38"/>
      <c r="U31" s="86"/>
      <c r="W31" s="144" t="s">
        <v>603</v>
      </c>
      <c r="X31" s="144" t="s">
        <v>602</v>
      </c>
      <c r="Y31" s="149" t="s">
        <v>600</v>
      </c>
      <c r="Z31" s="150"/>
      <c r="AA31" s="142" t="s">
        <v>597</v>
      </c>
      <c r="AB31" s="143"/>
      <c r="AC31" s="145"/>
    </row>
    <row r="32" spans="1:29" ht="15" customHeight="1">
      <c r="A32" s="5" t="s">
        <v>636</v>
      </c>
      <c r="B32" s="5" t="s">
        <v>23</v>
      </c>
      <c r="C32" s="48">
        <v>1</v>
      </c>
      <c r="D32" s="4"/>
      <c r="E32" s="49" t="s">
        <v>578</v>
      </c>
      <c r="F32" s="5" t="s">
        <v>572</v>
      </c>
      <c r="G32" s="48">
        <v>2</v>
      </c>
      <c r="H32" s="4"/>
      <c r="I32" s="49" t="s">
        <v>578</v>
      </c>
      <c r="J32" s="5" t="s">
        <v>572</v>
      </c>
      <c r="K32" s="48">
        <v>3</v>
      </c>
      <c r="L32" s="4"/>
      <c r="M32" s="49" t="s">
        <v>578</v>
      </c>
      <c r="N32" s="5" t="s">
        <v>572</v>
      </c>
      <c r="O32" s="48">
        <v>4</v>
      </c>
      <c r="P32" s="4"/>
      <c r="Q32" s="49" t="s">
        <v>578</v>
      </c>
      <c r="R32" s="5" t="s">
        <v>572</v>
      </c>
      <c r="S32" s="5" t="s">
        <v>574</v>
      </c>
      <c r="T32" s="5" t="s">
        <v>618</v>
      </c>
      <c r="U32" s="86"/>
      <c r="W32" s="144"/>
      <c r="X32" s="144"/>
      <c r="Y32" s="151"/>
      <c r="Z32" s="152"/>
      <c r="AA32" s="5" t="s">
        <v>598</v>
      </c>
      <c r="AB32" s="5" t="s">
        <v>599</v>
      </c>
      <c r="AC32" s="146"/>
    </row>
    <row r="33" spans="1:29" ht="15" customHeight="1">
      <c r="A33" s="5">
        <v>1</v>
      </c>
      <c r="B33" s="16" t="s">
        <v>154</v>
      </c>
      <c r="C33" s="10">
        <v>2</v>
      </c>
      <c r="D33" s="8" t="s">
        <v>627</v>
      </c>
      <c r="E33" s="9">
        <v>92</v>
      </c>
      <c r="F33" s="16" t="s">
        <v>151</v>
      </c>
      <c r="G33" s="10">
        <v>2</v>
      </c>
      <c r="H33" s="8" t="s">
        <v>627</v>
      </c>
      <c r="I33" s="9">
        <v>90</v>
      </c>
      <c r="J33" s="16" t="s">
        <v>153</v>
      </c>
      <c r="K33" s="10">
        <v>2</v>
      </c>
      <c r="L33" s="8" t="s">
        <v>627</v>
      </c>
      <c r="M33" s="9">
        <v>91</v>
      </c>
      <c r="N33" s="16" t="s">
        <v>150</v>
      </c>
      <c r="O33" s="10">
        <v>2</v>
      </c>
      <c r="P33" s="8" t="s">
        <v>627</v>
      </c>
      <c r="Q33" s="9">
        <v>89</v>
      </c>
      <c r="R33" s="16" t="s">
        <v>152</v>
      </c>
      <c r="S33" s="112">
        <v>7296</v>
      </c>
      <c r="T33" s="87">
        <f>X33</f>
        <v>31</v>
      </c>
      <c r="U33" s="38">
        <f t="shared" si="4"/>
      </c>
      <c r="W33" s="87">
        <f t="shared" si="5"/>
      </c>
      <c r="X33" s="5">
        <f t="shared" si="6"/>
        <v>31</v>
      </c>
      <c r="Y33" s="48">
        <f t="shared" si="7"/>
      </c>
      <c r="Z33" s="49">
        <f t="shared" si="8"/>
        <v>0</v>
      </c>
      <c r="AA33" s="88">
        <f t="shared" si="1"/>
        <v>31</v>
      </c>
      <c r="AB33" s="88">
        <f t="shared" si="2"/>
        <v>31</v>
      </c>
      <c r="AC33" s="89">
        <f t="shared" si="3"/>
        <v>7296.33</v>
      </c>
    </row>
    <row r="34" spans="1:29" ht="15" customHeight="1">
      <c r="A34" s="5">
        <v>2</v>
      </c>
      <c r="B34" s="16" t="s">
        <v>259</v>
      </c>
      <c r="C34" s="10">
        <v>8</v>
      </c>
      <c r="D34" s="8" t="s">
        <v>627</v>
      </c>
      <c r="E34" s="9">
        <v>10</v>
      </c>
      <c r="F34" s="16" t="s">
        <v>38</v>
      </c>
      <c r="G34" s="10">
        <v>8</v>
      </c>
      <c r="H34" s="8" t="s">
        <v>627</v>
      </c>
      <c r="I34" s="9">
        <v>7</v>
      </c>
      <c r="J34" s="16" t="s">
        <v>33</v>
      </c>
      <c r="K34" s="10">
        <v>8</v>
      </c>
      <c r="L34" s="8" t="s">
        <v>627</v>
      </c>
      <c r="M34" s="9">
        <v>11</v>
      </c>
      <c r="N34" s="16" t="s">
        <v>40</v>
      </c>
      <c r="O34" s="10">
        <v>8</v>
      </c>
      <c r="P34" s="8" t="s">
        <v>627</v>
      </c>
      <c r="Q34" s="9">
        <v>9</v>
      </c>
      <c r="R34" s="16" t="s">
        <v>36</v>
      </c>
      <c r="S34" s="112">
        <v>6394</v>
      </c>
      <c r="T34" s="87">
        <f>X34</f>
        <v>5</v>
      </c>
      <c r="U34" s="38" t="str">
        <f t="shared" si="4"/>
        <v>q</v>
      </c>
      <c r="W34" s="87">
        <f t="shared" si="5"/>
      </c>
      <c r="X34" s="5">
        <f t="shared" si="6"/>
        <v>5</v>
      </c>
      <c r="Y34" s="48">
        <f t="shared" si="7"/>
      </c>
      <c r="Z34" s="49">
        <f t="shared" si="8"/>
        <v>0</v>
      </c>
      <c r="AA34" s="88">
        <f t="shared" si="1"/>
        <v>5</v>
      </c>
      <c r="AB34" s="88">
        <f t="shared" si="2"/>
        <v>5</v>
      </c>
      <c r="AC34" s="89">
        <f t="shared" si="3"/>
        <v>6394.34</v>
      </c>
    </row>
    <row r="35" spans="1:29" ht="15" customHeight="1">
      <c r="A35" s="5">
        <v>3</v>
      </c>
      <c r="B35" s="16" t="s">
        <v>260</v>
      </c>
      <c r="C35" s="10">
        <v>7</v>
      </c>
      <c r="D35" s="8" t="s">
        <v>627</v>
      </c>
      <c r="E35" s="9">
        <v>15</v>
      </c>
      <c r="F35" s="16" t="s">
        <v>176</v>
      </c>
      <c r="G35" s="10">
        <v>7</v>
      </c>
      <c r="H35" s="8" t="s">
        <v>627</v>
      </c>
      <c r="I35" s="9">
        <v>6</v>
      </c>
      <c r="J35" s="16" t="s">
        <v>178</v>
      </c>
      <c r="K35" s="10">
        <v>7</v>
      </c>
      <c r="L35" s="8" t="s">
        <v>627</v>
      </c>
      <c r="M35" s="9">
        <v>5</v>
      </c>
      <c r="N35" s="16" t="s">
        <v>177</v>
      </c>
      <c r="O35" s="10">
        <v>7</v>
      </c>
      <c r="P35" s="8" t="s">
        <v>627</v>
      </c>
      <c r="Q35" s="9">
        <v>2</v>
      </c>
      <c r="R35" s="16" t="s">
        <v>112</v>
      </c>
      <c r="S35" s="112">
        <v>6632</v>
      </c>
      <c r="T35" s="87">
        <f>X35</f>
        <v>11</v>
      </c>
      <c r="U35" s="38">
        <f t="shared" si="4"/>
      </c>
      <c r="W35" s="87">
        <f t="shared" si="5"/>
      </c>
      <c r="X35" s="5">
        <f t="shared" si="6"/>
        <v>11</v>
      </c>
      <c r="Y35" s="48">
        <f t="shared" si="7"/>
      </c>
      <c r="Z35" s="49">
        <f t="shared" si="8"/>
        <v>0</v>
      </c>
      <c r="AA35" s="88">
        <f t="shared" si="1"/>
        <v>11</v>
      </c>
      <c r="AB35" s="88">
        <f t="shared" si="2"/>
        <v>11</v>
      </c>
      <c r="AC35" s="89">
        <f t="shared" si="3"/>
        <v>6632.35</v>
      </c>
    </row>
    <row r="36" spans="1:29" ht="15" customHeight="1">
      <c r="A36" s="5">
        <v>4</v>
      </c>
      <c r="B36" s="16" t="s">
        <v>139</v>
      </c>
      <c r="C36" s="10">
        <v>1</v>
      </c>
      <c r="D36" s="8" t="s">
        <v>627</v>
      </c>
      <c r="E36" s="9">
        <v>10</v>
      </c>
      <c r="F36" s="16" t="s">
        <v>643</v>
      </c>
      <c r="G36" s="10">
        <v>1</v>
      </c>
      <c r="H36" s="8" t="s">
        <v>627</v>
      </c>
      <c r="I36" s="9">
        <v>9</v>
      </c>
      <c r="J36" s="16" t="s">
        <v>644</v>
      </c>
      <c r="K36" s="10">
        <v>1</v>
      </c>
      <c r="L36" s="8" t="s">
        <v>627</v>
      </c>
      <c r="M36" s="9">
        <v>11</v>
      </c>
      <c r="N36" s="16" t="s">
        <v>645</v>
      </c>
      <c r="O36" s="10">
        <v>1</v>
      </c>
      <c r="P36" s="8" t="s">
        <v>627</v>
      </c>
      <c r="Q36" s="9">
        <v>18</v>
      </c>
      <c r="R36" s="16" t="s">
        <v>255</v>
      </c>
      <c r="S36" s="112">
        <v>6688</v>
      </c>
      <c r="T36" s="87">
        <f>X36</f>
        <v>13</v>
      </c>
      <c r="U36" s="38">
        <f t="shared" si="4"/>
      </c>
      <c r="W36" s="87">
        <f t="shared" si="5"/>
      </c>
      <c r="X36" s="5">
        <f t="shared" si="6"/>
        <v>13</v>
      </c>
      <c r="Y36" s="48">
        <f t="shared" si="7"/>
      </c>
      <c r="Z36" s="49">
        <f t="shared" si="8"/>
        <v>0</v>
      </c>
      <c r="AA36" s="88">
        <f t="shared" si="1"/>
        <v>13</v>
      </c>
      <c r="AB36" s="88">
        <f t="shared" si="2"/>
        <v>13</v>
      </c>
      <c r="AC36" s="89">
        <f t="shared" si="3"/>
        <v>6688.36</v>
      </c>
    </row>
    <row r="37" spans="1:29" ht="15" customHeight="1">
      <c r="A37" s="5">
        <v>5</v>
      </c>
      <c r="B37" s="16" t="s">
        <v>244</v>
      </c>
      <c r="C37" s="10">
        <v>6</v>
      </c>
      <c r="D37" s="8" t="s">
        <v>627</v>
      </c>
      <c r="E37" s="9">
        <v>30</v>
      </c>
      <c r="F37" s="16" t="s">
        <v>241</v>
      </c>
      <c r="G37" s="10">
        <v>6</v>
      </c>
      <c r="H37" s="8" t="s">
        <v>627</v>
      </c>
      <c r="I37" s="9">
        <v>8</v>
      </c>
      <c r="J37" s="16" t="s">
        <v>243</v>
      </c>
      <c r="K37" s="10">
        <v>6</v>
      </c>
      <c r="L37" s="8" t="s">
        <v>627</v>
      </c>
      <c r="M37" s="9">
        <v>3</v>
      </c>
      <c r="N37" s="16" t="s">
        <v>76</v>
      </c>
      <c r="O37" s="10">
        <v>6</v>
      </c>
      <c r="P37" s="8" t="s">
        <v>627</v>
      </c>
      <c r="Q37" s="9">
        <v>23</v>
      </c>
      <c r="R37" s="16" t="s">
        <v>242</v>
      </c>
      <c r="S37" s="112">
        <v>6704</v>
      </c>
      <c r="T37" s="87">
        <f>X37</f>
        <v>16</v>
      </c>
      <c r="U37" s="38">
        <f t="shared" si="4"/>
      </c>
      <c r="W37" s="87">
        <f t="shared" si="5"/>
      </c>
      <c r="X37" s="5">
        <f t="shared" si="6"/>
        <v>16</v>
      </c>
      <c r="Y37" s="48">
        <f t="shared" si="7"/>
      </c>
      <c r="Z37" s="49">
        <f t="shared" si="8"/>
        <v>0</v>
      </c>
      <c r="AA37" s="88">
        <f t="shared" si="1"/>
        <v>16</v>
      </c>
      <c r="AB37" s="88">
        <f t="shared" si="2"/>
        <v>16</v>
      </c>
      <c r="AC37" s="89">
        <f t="shared" si="3"/>
        <v>6704.37</v>
      </c>
    </row>
    <row r="38" spans="2:29" ht="13.5">
      <c r="B38" s="20"/>
      <c r="F38" s="7"/>
      <c r="J38" s="7"/>
      <c r="N38" s="7"/>
      <c r="R38" s="7"/>
      <c r="S38" s="92"/>
      <c r="T38" s="86"/>
      <c r="U38" s="86"/>
      <c r="W38" s="102"/>
      <c r="X38" s="14"/>
      <c r="Y38" s="107"/>
      <c r="Z38" s="108"/>
      <c r="AA38" s="107"/>
      <c r="AB38" s="107"/>
      <c r="AC38" s="109"/>
    </row>
    <row r="39" spans="2:29" ht="15" customHeight="1">
      <c r="B39" s="18" t="s">
        <v>27</v>
      </c>
      <c r="F39" s="7"/>
      <c r="J39" s="7"/>
      <c r="N39" s="7"/>
      <c r="R39" s="7"/>
      <c r="T39" s="38"/>
      <c r="U39" s="86"/>
      <c r="W39" s="144" t="s">
        <v>603</v>
      </c>
      <c r="X39" s="144" t="s">
        <v>602</v>
      </c>
      <c r="Y39" s="149" t="s">
        <v>600</v>
      </c>
      <c r="Z39" s="150"/>
      <c r="AA39" s="142" t="s">
        <v>597</v>
      </c>
      <c r="AB39" s="143"/>
      <c r="AC39" s="145"/>
    </row>
    <row r="40" spans="1:29" ht="15" customHeight="1">
      <c r="A40" s="5" t="s">
        <v>646</v>
      </c>
      <c r="B40" s="5" t="s">
        <v>23</v>
      </c>
      <c r="C40" s="48">
        <v>1</v>
      </c>
      <c r="D40" s="4"/>
      <c r="E40" s="49" t="s">
        <v>578</v>
      </c>
      <c r="F40" s="5" t="s">
        <v>572</v>
      </c>
      <c r="G40" s="48">
        <v>2</v>
      </c>
      <c r="H40" s="4"/>
      <c r="I40" s="49" t="s">
        <v>578</v>
      </c>
      <c r="J40" s="5" t="s">
        <v>572</v>
      </c>
      <c r="K40" s="48">
        <v>3</v>
      </c>
      <c r="L40" s="4"/>
      <c r="M40" s="49" t="s">
        <v>578</v>
      </c>
      <c r="N40" s="5" t="s">
        <v>572</v>
      </c>
      <c r="O40" s="48">
        <v>4</v>
      </c>
      <c r="P40" s="4"/>
      <c r="Q40" s="49" t="s">
        <v>578</v>
      </c>
      <c r="R40" s="5" t="s">
        <v>572</v>
      </c>
      <c r="S40" s="5" t="s">
        <v>574</v>
      </c>
      <c r="T40" s="5" t="s">
        <v>618</v>
      </c>
      <c r="U40" s="86"/>
      <c r="W40" s="144"/>
      <c r="X40" s="144"/>
      <c r="Y40" s="151"/>
      <c r="Z40" s="152"/>
      <c r="AA40" s="5" t="s">
        <v>598</v>
      </c>
      <c r="AB40" s="5" t="s">
        <v>599</v>
      </c>
      <c r="AC40" s="146"/>
    </row>
    <row r="41" spans="1:29" ht="15" customHeight="1">
      <c r="A41" s="5">
        <v>1</v>
      </c>
      <c r="B41" s="16" t="s">
        <v>240</v>
      </c>
      <c r="C41" s="10">
        <v>6</v>
      </c>
      <c r="D41" s="8" t="s">
        <v>627</v>
      </c>
      <c r="E41" s="9">
        <v>32</v>
      </c>
      <c r="F41" s="16" t="s">
        <v>238</v>
      </c>
      <c r="G41" s="10">
        <v>6</v>
      </c>
      <c r="H41" s="8" t="s">
        <v>627</v>
      </c>
      <c r="I41" s="9">
        <v>34</v>
      </c>
      <c r="J41" s="16" t="s">
        <v>237</v>
      </c>
      <c r="K41" s="10">
        <v>6</v>
      </c>
      <c r="L41" s="8" t="s">
        <v>627</v>
      </c>
      <c r="M41" s="9">
        <v>12</v>
      </c>
      <c r="N41" s="16" t="s">
        <v>67</v>
      </c>
      <c r="O41" s="10">
        <v>6</v>
      </c>
      <c r="P41" s="8" t="s">
        <v>627</v>
      </c>
      <c r="Q41" s="9">
        <v>22</v>
      </c>
      <c r="R41" s="16" t="s">
        <v>239</v>
      </c>
      <c r="S41" s="112">
        <v>6805</v>
      </c>
      <c r="T41" s="87">
        <f>X41</f>
        <v>18</v>
      </c>
      <c r="U41" s="38">
        <f t="shared" si="4"/>
      </c>
      <c r="W41" s="87">
        <f t="shared" si="5"/>
      </c>
      <c r="X41" s="5">
        <f t="shared" si="6"/>
        <v>18</v>
      </c>
      <c r="Y41" s="48">
        <f t="shared" si="7"/>
      </c>
      <c r="Z41" s="49">
        <f t="shared" si="8"/>
        <v>0</v>
      </c>
      <c r="AA41" s="88">
        <f aca="true" t="shared" si="11" ref="AA41:AA61">IF(ISNUMBER(S41),RANK(S41,$S$6:$S$61,1),"")</f>
        <v>18</v>
      </c>
      <c r="AB41" s="88">
        <f aca="true" t="shared" si="12" ref="AB41:AB61">IF(ISNUMBER(S41),RANK(AC41,$AC$6:$AC$61,1),"")</f>
        <v>18</v>
      </c>
      <c r="AC41" s="89">
        <f aca="true" t="shared" si="13" ref="AC41:AC61">IF(ISNUMBER(S41),S41+ROW()/100,"")</f>
        <v>6805.41</v>
      </c>
    </row>
    <row r="42" spans="1:29" ht="15" customHeight="1">
      <c r="A42" s="5">
        <v>2</v>
      </c>
      <c r="B42" s="16" t="s">
        <v>91</v>
      </c>
      <c r="C42" s="10">
        <v>2</v>
      </c>
      <c r="D42" s="8" t="s">
        <v>627</v>
      </c>
      <c r="E42" s="9">
        <v>26</v>
      </c>
      <c r="F42" s="16" t="s">
        <v>98</v>
      </c>
      <c r="G42" s="10">
        <v>2</v>
      </c>
      <c r="H42" s="8" t="s">
        <v>627</v>
      </c>
      <c r="I42" s="9">
        <v>36</v>
      </c>
      <c r="J42" s="16" t="s">
        <v>169</v>
      </c>
      <c r="K42" s="10">
        <v>2</v>
      </c>
      <c r="L42" s="8" t="s">
        <v>627</v>
      </c>
      <c r="M42" s="9">
        <v>61</v>
      </c>
      <c r="N42" s="19" t="s">
        <v>167</v>
      </c>
      <c r="O42" s="10">
        <v>2</v>
      </c>
      <c r="P42" s="8" t="s">
        <v>627</v>
      </c>
      <c r="Q42" s="9">
        <v>66</v>
      </c>
      <c r="R42" s="16" t="s">
        <v>168</v>
      </c>
      <c r="S42" s="112">
        <v>6958</v>
      </c>
      <c r="T42" s="87">
        <f>X42</f>
        <v>22</v>
      </c>
      <c r="U42" s="38">
        <f t="shared" si="4"/>
      </c>
      <c r="W42" s="87">
        <f t="shared" si="5"/>
      </c>
      <c r="X42" s="5">
        <f t="shared" si="6"/>
        <v>22</v>
      </c>
      <c r="Y42" s="48">
        <f t="shared" si="7"/>
      </c>
      <c r="Z42" s="49">
        <f t="shared" si="8"/>
        <v>0</v>
      </c>
      <c r="AA42" s="88">
        <f t="shared" si="11"/>
        <v>22</v>
      </c>
      <c r="AB42" s="88">
        <f t="shared" si="12"/>
        <v>22</v>
      </c>
      <c r="AC42" s="89">
        <f t="shared" si="13"/>
        <v>6958.42</v>
      </c>
    </row>
    <row r="43" spans="1:29" ht="15" customHeight="1">
      <c r="A43" s="5">
        <v>3</v>
      </c>
      <c r="B43" s="16" t="s">
        <v>137</v>
      </c>
      <c r="C43" s="10">
        <v>1</v>
      </c>
      <c r="D43" s="8" t="s">
        <v>627</v>
      </c>
      <c r="E43" s="9">
        <v>31</v>
      </c>
      <c r="F43" s="16" t="s">
        <v>647</v>
      </c>
      <c r="G43" s="10">
        <v>1</v>
      </c>
      <c r="H43" s="8" t="s">
        <v>627</v>
      </c>
      <c r="I43" s="9">
        <v>19</v>
      </c>
      <c r="J43" s="16" t="s">
        <v>648</v>
      </c>
      <c r="K43" s="10">
        <v>1</v>
      </c>
      <c r="L43" s="8" t="s">
        <v>627</v>
      </c>
      <c r="M43" s="9">
        <v>4</v>
      </c>
      <c r="N43" s="16" t="s">
        <v>649</v>
      </c>
      <c r="O43" s="10">
        <v>1</v>
      </c>
      <c r="P43" s="8" t="s">
        <v>627</v>
      </c>
      <c r="Q43" s="9">
        <v>8</v>
      </c>
      <c r="R43" s="16" t="s">
        <v>650</v>
      </c>
      <c r="S43" s="112">
        <v>7202</v>
      </c>
      <c r="T43" s="87">
        <f>X43</f>
        <v>29</v>
      </c>
      <c r="U43" s="38">
        <f t="shared" si="4"/>
      </c>
      <c r="W43" s="87">
        <f t="shared" si="5"/>
      </c>
      <c r="X43" s="5">
        <f t="shared" si="6"/>
        <v>29</v>
      </c>
      <c r="Y43" s="48">
        <f t="shared" si="7"/>
      </c>
      <c r="Z43" s="49">
        <f t="shared" si="8"/>
        <v>0</v>
      </c>
      <c r="AA43" s="88">
        <f t="shared" si="11"/>
        <v>29</v>
      </c>
      <c r="AB43" s="88">
        <f t="shared" si="12"/>
        <v>29</v>
      </c>
      <c r="AC43" s="89">
        <f t="shared" si="13"/>
        <v>7202.43</v>
      </c>
    </row>
    <row r="44" spans="1:29" ht="15" customHeight="1">
      <c r="A44" s="5">
        <v>4</v>
      </c>
      <c r="B44" s="16" t="s">
        <v>267</v>
      </c>
      <c r="C44" s="10">
        <v>5</v>
      </c>
      <c r="D44" s="8" t="s">
        <v>627</v>
      </c>
      <c r="E44" s="9">
        <v>6</v>
      </c>
      <c r="F44" s="16" t="s">
        <v>221</v>
      </c>
      <c r="G44" s="10">
        <v>5</v>
      </c>
      <c r="H44" s="8" t="s">
        <v>627</v>
      </c>
      <c r="I44" s="9">
        <v>9</v>
      </c>
      <c r="J44" s="16" t="s">
        <v>220</v>
      </c>
      <c r="K44" s="10">
        <v>5</v>
      </c>
      <c r="L44" s="8" t="s">
        <v>627</v>
      </c>
      <c r="M44" s="9">
        <v>2</v>
      </c>
      <c r="N44" s="16" t="s">
        <v>83</v>
      </c>
      <c r="O44" s="10">
        <v>5</v>
      </c>
      <c r="P44" s="8" t="s">
        <v>627</v>
      </c>
      <c r="Q44" s="9">
        <v>4</v>
      </c>
      <c r="R44" s="16" t="s">
        <v>222</v>
      </c>
      <c r="S44" s="112">
        <v>7583</v>
      </c>
      <c r="T44" s="87">
        <f>X44</f>
        <v>35</v>
      </c>
      <c r="U44" s="38">
        <f t="shared" si="4"/>
      </c>
      <c r="W44" s="87">
        <f t="shared" si="5"/>
      </c>
      <c r="X44" s="5">
        <f t="shared" si="6"/>
        <v>35</v>
      </c>
      <c r="Y44" s="48">
        <f t="shared" si="7"/>
      </c>
      <c r="Z44" s="49">
        <f t="shared" si="8"/>
        <v>0</v>
      </c>
      <c r="AA44" s="88">
        <f t="shared" si="11"/>
        <v>35</v>
      </c>
      <c r="AB44" s="88">
        <f t="shared" si="12"/>
        <v>35</v>
      </c>
      <c r="AC44" s="89">
        <f t="shared" si="13"/>
        <v>7583.44</v>
      </c>
    </row>
    <row r="45" spans="1:29" ht="15" customHeight="1">
      <c r="A45" s="5">
        <v>5</v>
      </c>
      <c r="B45" s="16" t="s">
        <v>261</v>
      </c>
      <c r="C45" s="10">
        <v>7</v>
      </c>
      <c r="D45" s="8" t="s">
        <v>627</v>
      </c>
      <c r="E45" s="9">
        <v>9</v>
      </c>
      <c r="F45" s="16" t="s">
        <v>123</v>
      </c>
      <c r="G45" s="10">
        <v>7</v>
      </c>
      <c r="H45" s="8" t="s">
        <v>627</v>
      </c>
      <c r="I45" s="9">
        <v>1</v>
      </c>
      <c r="J45" s="16" t="s">
        <v>149</v>
      </c>
      <c r="K45" s="10">
        <v>7</v>
      </c>
      <c r="L45" s="8" t="s">
        <v>627</v>
      </c>
      <c r="M45" s="9">
        <v>3</v>
      </c>
      <c r="N45" s="16" t="s">
        <v>180</v>
      </c>
      <c r="O45" s="10">
        <v>7</v>
      </c>
      <c r="P45" s="8" t="s">
        <v>627</v>
      </c>
      <c r="Q45" s="9">
        <v>10</v>
      </c>
      <c r="R45" s="16" t="s">
        <v>179</v>
      </c>
      <c r="S45" s="112">
        <v>6295</v>
      </c>
      <c r="T45" s="87">
        <f>X45</f>
        <v>3</v>
      </c>
      <c r="U45" s="38" t="str">
        <f t="shared" si="4"/>
        <v>q</v>
      </c>
      <c r="W45" s="87">
        <f t="shared" si="5"/>
      </c>
      <c r="X45" s="5">
        <f t="shared" si="6"/>
        <v>3</v>
      </c>
      <c r="Y45" s="48">
        <f t="shared" si="7"/>
      </c>
      <c r="Z45" s="49">
        <f t="shared" si="8"/>
        <v>0</v>
      </c>
      <c r="AA45" s="88">
        <f t="shared" si="11"/>
        <v>3</v>
      </c>
      <c r="AB45" s="88">
        <f t="shared" si="12"/>
        <v>3</v>
      </c>
      <c r="AC45" s="89">
        <f t="shared" si="13"/>
        <v>6295.45</v>
      </c>
    </row>
    <row r="46" spans="2:29" ht="15" customHeight="1">
      <c r="B46" s="20"/>
      <c r="F46" s="7"/>
      <c r="J46" s="13"/>
      <c r="N46" s="7"/>
      <c r="R46" s="7"/>
      <c r="S46" s="7"/>
      <c r="T46" s="38"/>
      <c r="U46" s="86"/>
      <c r="W46" s="102"/>
      <c r="X46" s="14"/>
      <c r="Y46" s="107"/>
      <c r="Z46" s="108"/>
      <c r="AA46" s="107"/>
      <c r="AB46" s="107"/>
      <c r="AC46" s="109"/>
    </row>
    <row r="47" spans="2:29" ht="13.5">
      <c r="B47" s="18" t="s">
        <v>28</v>
      </c>
      <c r="F47" s="7"/>
      <c r="J47" s="7"/>
      <c r="N47" s="7"/>
      <c r="R47" s="7"/>
      <c r="T47" s="38"/>
      <c r="U47" s="86"/>
      <c r="W47" s="144" t="s">
        <v>603</v>
      </c>
      <c r="X47" s="144" t="s">
        <v>602</v>
      </c>
      <c r="Y47" s="149" t="s">
        <v>600</v>
      </c>
      <c r="Z47" s="150"/>
      <c r="AA47" s="142" t="s">
        <v>597</v>
      </c>
      <c r="AB47" s="143"/>
      <c r="AC47" s="145"/>
    </row>
    <row r="48" spans="1:29" ht="15" customHeight="1">
      <c r="A48" s="5" t="s">
        <v>646</v>
      </c>
      <c r="B48" s="5" t="s">
        <v>23</v>
      </c>
      <c r="C48" s="48">
        <v>1</v>
      </c>
      <c r="D48" s="4"/>
      <c r="E48" s="49" t="s">
        <v>578</v>
      </c>
      <c r="F48" s="5" t="s">
        <v>572</v>
      </c>
      <c r="G48" s="48">
        <v>2</v>
      </c>
      <c r="H48" s="4"/>
      <c r="I48" s="49" t="s">
        <v>578</v>
      </c>
      <c r="J48" s="5" t="s">
        <v>572</v>
      </c>
      <c r="K48" s="48">
        <v>3</v>
      </c>
      <c r="L48" s="4"/>
      <c r="M48" s="49" t="s">
        <v>578</v>
      </c>
      <c r="N48" s="5" t="s">
        <v>572</v>
      </c>
      <c r="O48" s="48">
        <v>4</v>
      </c>
      <c r="P48" s="4"/>
      <c r="Q48" s="49" t="s">
        <v>578</v>
      </c>
      <c r="R48" s="5" t="s">
        <v>572</v>
      </c>
      <c r="S48" s="5" t="s">
        <v>574</v>
      </c>
      <c r="T48" s="5" t="s">
        <v>618</v>
      </c>
      <c r="U48" s="86"/>
      <c r="W48" s="144"/>
      <c r="X48" s="144"/>
      <c r="Y48" s="151"/>
      <c r="Z48" s="152"/>
      <c r="AA48" s="5" t="s">
        <v>598</v>
      </c>
      <c r="AB48" s="5" t="s">
        <v>599</v>
      </c>
      <c r="AC48" s="146"/>
    </row>
    <row r="49" spans="1:29" ht="15" customHeight="1">
      <c r="A49" s="5">
        <v>1</v>
      </c>
      <c r="B49" s="16" t="s">
        <v>138</v>
      </c>
      <c r="C49" s="10">
        <v>1</v>
      </c>
      <c r="D49" s="8" t="s">
        <v>627</v>
      </c>
      <c r="E49" s="9">
        <v>48</v>
      </c>
      <c r="F49" s="16" t="s">
        <v>651</v>
      </c>
      <c r="G49" s="10">
        <v>1</v>
      </c>
      <c r="H49" s="8" t="s">
        <v>627</v>
      </c>
      <c r="I49" s="9">
        <v>47</v>
      </c>
      <c r="J49" s="16" t="s">
        <v>652</v>
      </c>
      <c r="K49" s="10">
        <v>1</v>
      </c>
      <c r="L49" s="8" t="s">
        <v>627</v>
      </c>
      <c r="M49" s="9">
        <v>42</v>
      </c>
      <c r="N49" s="16" t="s">
        <v>653</v>
      </c>
      <c r="O49" s="10">
        <v>1</v>
      </c>
      <c r="P49" s="8" t="s">
        <v>627</v>
      </c>
      <c r="Q49" s="9">
        <v>37</v>
      </c>
      <c r="R49" s="16" t="s">
        <v>654</v>
      </c>
      <c r="S49" s="112">
        <v>6814</v>
      </c>
      <c r="T49" s="87">
        <f>X49</f>
        <v>19</v>
      </c>
      <c r="U49" s="38">
        <f t="shared" si="4"/>
      </c>
      <c r="W49" s="87">
        <f t="shared" si="5"/>
      </c>
      <c r="X49" s="5">
        <f t="shared" si="6"/>
        <v>19</v>
      </c>
      <c r="Y49" s="48">
        <f t="shared" si="7"/>
      </c>
      <c r="Z49" s="49">
        <f t="shared" si="8"/>
        <v>0</v>
      </c>
      <c r="AA49" s="88">
        <f t="shared" si="11"/>
        <v>19</v>
      </c>
      <c r="AB49" s="88">
        <f t="shared" si="12"/>
        <v>19</v>
      </c>
      <c r="AC49" s="89">
        <f t="shared" si="13"/>
        <v>6814.49</v>
      </c>
    </row>
    <row r="50" spans="1:29" ht="15" customHeight="1">
      <c r="A50" s="5">
        <v>2</v>
      </c>
      <c r="B50" s="16" t="s">
        <v>236</v>
      </c>
      <c r="C50" s="10">
        <v>6</v>
      </c>
      <c r="D50" s="8" t="s">
        <v>627</v>
      </c>
      <c r="E50" s="9">
        <v>27</v>
      </c>
      <c r="F50" s="16" t="s">
        <v>233</v>
      </c>
      <c r="G50" s="10">
        <v>6</v>
      </c>
      <c r="H50" s="8" t="s">
        <v>627</v>
      </c>
      <c r="I50" s="9">
        <v>25</v>
      </c>
      <c r="J50" s="16" t="s">
        <v>235</v>
      </c>
      <c r="K50" s="10">
        <v>6</v>
      </c>
      <c r="L50" s="8" t="s">
        <v>627</v>
      </c>
      <c r="M50" s="9">
        <v>28</v>
      </c>
      <c r="N50" s="16" t="s">
        <v>232</v>
      </c>
      <c r="O50" s="10">
        <v>6</v>
      </c>
      <c r="P50" s="8" t="s">
        <v>627</v>
      </c>
      <c r="Q50" s="9">
        <v>26</v>
      </c>
      <c r="R50" s="16" t="s">
        <v>234</v>
      </c>
      <c r="S50" s="112">
        <v>7354</v>
      </c>
      <c r="T50" s="87">
        <f>X50</f>
        <v>33</v>
      </c>
      <c r="U50" s="38">
        <f t="shared" si="4"/>
      </c>
      <c r="W50" s="87">
        <f t="shared" si="5"/>
      </c>
      <c r="X50" s="5">
        <f t="shared" si="6"/>
        <v>33</v>
      </c>
      <c r="Y50" s="48">
        <f t="shared" si="7"/>
      </c>
      <c r="Z50" s="49">
        <f t="shared" si="8"/>
        <v>0</v>
      </c>
      <c r="AA50" s="88">
        <f t="shared" si="11"/>
        <v>33</v>
      </c>
      <c r="AB50" s="88">
        <f t="shared" si="12"/>
        <v>33</v>
      </c>
      <c r="AC50" s="89">
        <f t="shared" si="13"/>
        <v>7354.5</v>
      </c>
    </row>
    <row r="51" spans="1:29" ht="15" customHeight="1">
      <c r="A51" s="5">
        <v>3</v>
      </c>
      <c r="B51" s="16" t="s">
        <v>207</v>
      </c>
      <c r="C51" s="10">
        <v>3</v>
      </c>
      <c r="D51" s="8" t="s">
        <v>627</v>
      </c>
      <c r="E51" s="9">
        <v>3</v>
      </c>
      <c r="F51" s="16" t="s">
        <v>204</v>
      </c>
      <c r="G51" s="10">
        <v>3</v>
      </c>
      <c r="H51" s="8" t="s">
        <v>627</v>
      </c>
      <c r="I51" s="9">
        <v>16</v>
      </c>
      <c r="J51" s="16" t="s">
        <v>206</v>
      </c>
      <c r="K51" s="10">
        <v>3</v>
      </c>
      <c r="L51" s="8" t="s">
        <v>627</v>
      </c>
      <c r="M51" s="9">
        <v>15</v>
      </c>
      <c r="N51" s="16" t="s">
        <v>205</v>
      </c>
      <c r="O51" s="10">
        <v>3</v>
      </c>
      <c r="P51" s="8" t="s">
        <v>627</v>
      </c>
      <c r="Q51" s="9">
        <v>4</v>
      </c>
      <c r="R51" s="16" t="s">
        <v>203</v>
      </c>
      <c r="S51" s="112">
        <v>6487</v>
      </c>
      <c r="T51" s="87">
        <f>X51</f>
        <v>9</v>
      </c>
      <c r="U51" s="38">
        <f t="shared" si="4"/>
      </c>
      <c r="W51" s="87">
        <f t="shared" si="5"/>
      </c>
      <c r="X51" s="5">
        <f t="shared" si="6"/>
        <v>9</v>
      </c>
      <c r="Y51" s="48">
        <f t="shared" si="7"/>
      </c>
      <c r="Z51" s="49">
        <f t="shared" si="8"/>
        <v>0</v>
      </c>
      <c r="AA51" s="88">
        <f t="shared" si="11"/>
        <v>9</v>
      </c>
      <c r="AB51" s="88">
        <f t="shared" si="12"/>
        <v>9</v>
      </c>
      <c r="AC51" s="89">
        <f t="shared" si="13"/>
        <v>6487.51</v>
      </c>
    </row>
    <row r="52" spans="1:29" ht="15" customHeight="1">
      <c r="A52" s="5">
        <v>4</v>
      </c>
      <c r="B52" s="16" t="s">
        <v>42</v>
      </c>
      <c r="C52" s="10">
        <v>10</v>
      </c>
      <c r="D52" s="8" t="s">
        <v>627</v>
      </c>
      <c r="E52" s="9">
        <v>2</v>
      </c>
      <c r="F52" s="16" t="s">
        <v>45</v>
      </c>
      <c r="G52" s="10">
        <v>10</v>
      </c>
      <c r="H52" s="8" t="s">
        <v>627</v>
      </c>
      <c r="I52" s="9">
        <v>6</v>
      </c>
      <c r="J52" s="16" t="s">
        <v>192</v>
      </c>
      <c r="K52" s="10">
        <v>10</v>
      </c>
      <c r="L52" s="8" t="s">
        <v>627</v>
      </c>
      <c r="M52" s="9">
        <v>8</v>
      </c>
      <c r="N52" s="16" t="s">
        <v>191</v>
      </c>
      <c r="O52" s="10">
        <v>10</v>
      </c>
      <c r="P52" s="8" t="s">
        <v>627</v>
      </c>
      <c r="Q52" s="9">
        <v>4</v>
      </c>
      <c r="R52" s="16" t="s">
        <v>193</v>
      </c>
      <c r="S52" s="112">
        <v>6760</v>
      </c>
      <c r="T52" s="87">
        <f>X52</f>
        <v>17</v>
      </c>
      <c r="U52" s="38">
        <f t="shared" si="4"/>
      </c>
      <c r="W52" s="87">
        <f t="shared" si="5"/>
      </c>
      <c r="X52" s="5">
        <f t="shared" si="6"/>
        <v>17</v>
      </c>
      <c r="Y52" s="48">
        <f t="shared" si="7"/>
      </c>
      <c r="Z52" s="49">
        <f t="shared" si="8"/>
        <v>0</v>
      </c>
      <c r="AA52" s="88">
        <f t="shared" si="11"/>
        <v>17</v>
      </c>
      <c r="AB52" s="88">
        <f t="shared" si="12"/>
        <v>17</v>
      </c>
      <c r="AC52" s="89">
        <f t="shared" si="13"/>
        <v>6760.52</v>
      </c>
    </row>
    <row r="53" spans="1:29" ht="15" customHeight="1">
      <c r="A53" s="5">
        <v>5</v>
      </c>
      <c r="B53" s="16" t="s">
        <v>87</v>
      </c>
      <c r="C53" s="10">
        <v>2</v>
      </c>
      <c r="D53" s="8" t="s">
        <v>627</v>
      </c>
      <c r="E53" s="9">
        <v>9</v>
      </c>
      <c r="F53" s="16" t="s">
        <v>171</v>
      </c>
      <c r="G53" s="10">
        <v>2</v>
      </c>
      <c r="H53" s="8" t="s">
        <v>627</v>
      </c>
      <c r="I53" s="9">
        <v>10</v>
      </c>
      <c r="J53" s="16" t="s">
        <v>94</v>
      </c>
      <c r="K53" s="10">
        <v>2</v>
      </c>
      <c r="L53" s="8" t="s">
        <v>627</v>
      </c>
      <c r="M53" s="9">
        <v>21</v>
      </c>
      <c r="N53" s="16" t="s">
        <v>170</v>
      </c>
      <c r="O53" s="10">
        <v>2</v>
      </c>
      <c r="P53" s="8" t="s">
        <v>627</v>
      </c>
      <c r="Q53" s="9">
        <v>18</v>
      </c>
      <c r="R53" s="16" t="s">
        <v>92</v>
      </c>
      <c r="S53" s="112">
        <v>6575</v>
      </c>
      <c r="T53" s="87">
        <f>X53</f>
        <v>10</v>
      </c>
      <c r="U53" s="38">
        <f t="shared" si="4"/>
      </c>
      <c r="W53" s="87">
        <f t="shared" si="5"/>
      </c>
      <c r="X53" s="5">
        <f t="shared" si="6"/>
        <v>10</v>
      </c>
      <c r="Y53" s="48">
        <f t="shared" si="7"/>
      </c>
      <c r="Z53" s="49">
        <f t="shared" si="8"/>
        <v>0</v>
      </c>
      <c r="AA53" s="88">
        <f t="shared" si="11"/>
        <v>10</v>
      </c>
      <c r="AB53" s="88">
        <f t="shared" si="12"/>
        <v>10</v>
      </c>
      <c r="AC53" s="89">
        <f t="shared" si="13"/>
        <v>6575.53</v>
      </c>
    </row>
    <row r="54" spans="19:29" ht="15" customHeight="1">
      <c r="S54" s="14"/>
      <c r="T54" s="38"/>
      <c r="U54" s="86"/>
      <c r="W54" s="102"/>
      <c r="X54" s="14"/>
      <c r="Y54" s="107"/>
      <c r="Z54" s="108"/>
      <c r="AA54" s="107"/>
      <c r="AB54" s="107"/>
      <c r="AC54" s="109"/>
    </row>
    <row r="55" spans="2:29" ht="15" customHeight="1">
      <c r="B55" s="18" t="s">
        <v>256</v>
      </c>
      <c r="F55" s="7"/>
      <c r="J55" s="7"/>
      <c r="N55" s="7"/>
      <c r="R55" s="7"/>
      <c r="T55" s="38"/>
      <c r="U55" s="86"/>
      <c r="W55" s="144" t="s">
        <v>603</v>
      </c>
      <c r="X55" s="144" t="s">
        <v>602</v>
      </c>
      <c r="Y55" s="149" t="s">
        <v>600</v>
      </c>
      <c r="Z55" s="150"/>
      <c r="AA55" s="142" t="s">
        <v>597</v>
      </c>
      <c r="AB55" s="143"/>
      <c r="AC55" s="145"/>
    </row>
    <row r="56" spans="1:29" ht="13.5">
      <c r="A56" s="5" t="s">
        <v>646</v>
      </c>
      <c r="B56" s="5" t="s">
        <v>23</v>
      </c>
      <c r="C56" s="48">
        <v>1</v>
      </c>
      <c r="D56" s="4"/>
      <c r="E56" s="49" t="s">
        <v>578</v>
      </c>
      <c r="F56" s="5" t="s">
        <v>572</v>
      </c>
      <c r="G56" s="48">
        <v>2</v>
      </c>
      <c r="H56" s="4"/>
      <c r="I56" s="49" t="s">
        <v>578</v>
      </c>
      <c r="J56" s="5" t="s">
        <v>572</v>
      </c>
      <c r="K56" s="48">
        <v>3</v>
      </c>
      <c r="L56" s="4"/>
      <c r="M56" s="49" t="s">
        <v>578</v>
      </c>
      <c r="N56" s="5" t="s">
        <v>572</v>
      </c>
      <c r="O56" s="48">
        <v>4</v>
      </c>
      <c r="P56" s="4"/>
      <c r="Q56" s="49" t="s">
        <v>578</v>
      </c>
      <c r="R56" s="5" t="s">
        <v>572</v>
      </c>
      <c r="S56" s="5" t="s">
        <v>574</v>
      </c>
      <c r="T56" s="5" t="s">
        <v>618</v>
      </c>
      <c r="U56" s="86"/>
      <c r="W56" s="144"/>
      <c r="X56" s="144"/>
      <c r="Y56" s="151"/>
      <c r="Z56" s="152"/>
      <c r="AA56" s="5" t="s">
        <v>598</v>
      </c>
      <c r="AB56" s="5" t="s">
        <v>599</v>
      </c>
      <c r="AC56" s="146"/>
    </row>
    <row r="57" spans="1:29" ht="15" customHeight="1">
      <c r="A57" s="5">
        <v>1</v>
      </c>
      <c r="B57" s="16" t="s">
        <v>148</v>
      </c>
      <c r="C57" s="10">
        <v>2</v>
      </c>
      <c r="D57" s="8" t="s">
        <v>627</v>
      </c>
      <c r="E57" s="9">
        <v>8</v>
      </c>
      <c r="F57" s="16" t="s">
        <v>659</v>
      </c>
      <c r="G57" s="10">
        <v>2</v>
      </c>
      <c r="H57" s="8" t="s">
        <v>627</v>
      </c>
      <c r="I57" s="9">
        <v>24</v>
      </c>
      <c r="J57" s="16" t="s">
        <v>172</v>
      </c>
      <c r="K57" s="10">
        <v>2</v>
      </c>
      <c r="L57" s="8" t="s">
        <v>627</v>
      </c>
      <c r="M57" s="9">
        <v>25</v>
      </c>
      <c r="N57" s="16" t="s">
        <v>109</v>
      </c>
      <c r="O57" s="10">
        <v>2</v>
      </c>
      <c r="P57" s="8" t="s">
        <v>627</v>
      </c>
      <c r="Q57" s="9">
        <v>16</v>
      </c>
      <c r="R57" s="16" t="s">
        <v>173</v>
      </c>
      <c r="S57" s="112">
        <v>6235</v>
      </c>
      <c r="T57" s="87">
        <f>X57</f>
        <v>1</v>
      </c>
      <c r="U57" s="38" t="str">
        <f t="shared" si="4"/>
        <v>q</v>
      </c>
      <c r="W57" s="87">
        <f t="shared" si="5"/>
      </c>
      <c r="X57" s="5">
        <f t="shared" si="6"/>
        <v>1</v>
      </c>
      <c r="Y57" s="48">
        <f t="shared" si="7"/>
      </c>
      <c r="Z57" s="49">
        <f t="shared" si="8"/>
        <v>0</v>
      </c>
      <c r="AA57" s="88">
        <f t="shared" si="11"/>
        <v>1</v>
      </c>
      <c r="AB57" s="88">
        <f t="shared" si="12"/>
        <v>1</v>
      </c>
      <c r="AC57" s="89">
        <f t="shared" si="13"/>
        <v>6235.57</v>
      </c>
    </row>
    <row r="58" spans="1:29" ht="15" customHeight="1">
      <c r="A58" s="5">
        <v>2</v>
      </c>
      <c r="B58" s="16" t="s">
        <v>268</v>
      </c>
      <c r="C58" s="10">
        <v>9</v>
      </c>
      <c r="D58" s="8" t="s">
        <v>627</v>
      </c>
      <c r="E58" s="9">
        <v>2</v>
      </c>
      <c r="F58" s="16" t="s">
        <v>184</v>
      </c>
      <c r="G58" s="10">
        <v>9</v>
      </c>
      <c r="H58" s="8" t="s">
        <v>627</v>
      </c>
      <c r="I58" s="9">
        <v>9</v>
      </c>
      <c r="J58" s="16" t="s">
        <v>181</v>
      </c>
      <c r="K58" s="10">
        <v>9</v>
      </c>
      <c r="L58" s="8" t="s">
        <v>627</v>
      </c>
      <c r="M58" s="9">
        <v>7</v>
      </c>
      <c r="N58" s="16" t="s">
        <v>182</v>
      </c>
      <c r="O58" s="10">
        <v>9</v>
      </c>
      <c r="P58" s="8" t="s">
        <v>627</v>
      </c>
      <c r="Q58" s="9">
        <v>6</v>
      </c>
      <c r="R58" s="16" t="s">
        <v>183</v>
      </c>
      <c r="S58" s="112">
        <v>7055</v>
      </c>
      <c r="T58" s="87">
        <f>X58</f>
        <v>24</v>
      </c>
      <c r="U58" s="38">
        <f t="shared" si="4"/>
      </c>
      <c r="W58" s="87">
        <f t="shared" si="5"/>
      </c>
      <c r="X58" s="5">
        <f t="shared" si="6"/>
        <v>24</v>
      </c>
      <c r="Y58" s="48">
        <f t="shared" si="7"/>
      </c>
      <c r="Z58" s="49">
        <f t="shared" si="8"/>
        <v>0</v>
      </c>
      <c r="AA58" s="88">
        <f t="shared" si="11"/>
        <v>24</v>
      </c>
      <c r="AB58" s="88">
        <f t="shared" si="12"/>
        <v>24</v>
      </c>
      <c r="AC58" s="89">
        <f t="shared" si="13"/>
        <v>7055.58</v>
      </c>
    </row>
    <row r="59" spans="1:29" ht="15" customHeight="1">
      <c r="A59" s="5">
        <v>3</v>
      </c>
      <c r="B59" s="16" t="s">
        <v>231</v>
      </c>
      <c r="C59" s="10">
        <v>6</v>
      </c>
      <c r="D59" s="8" t="s">
        <v>627</v>
      </c>
      <c r="E59" s="9">
        <v>24</v>
      </c>
      <c r="F59" s="16" t="s">
        <v>230</v>
      </c>
      <c r="G59" s="10">
        <v>6</v>
      </c>
      <c r="H59" s="8" t="s">
        <v>627</v>
      </c>
      <c r="I59" s="9">
        <v>33</v>
      </c>
      <c r="J59" s="16" t="s">
        <v>227</v>
      </c>
      <c r="K59" s="10">
        <v>6</v>
      </c>
      <c r="L59" s="8" t="s">
        <v>627</v>
      </c>
      <c r="M59" s="9">
        <v>31</v>
      </c>
      <c r="N59" s="16" t="s">
        <v>228</v>
      </c>
      <c r="O59" s="10">
        <v>6</v>
      </c>
      <c r="P59" s="8" t="s">
        <v>627</v>
      </c>
      <c r="Q59" s="9">
        <v>29</v>
      </c>
      <c r="R59" s="16" t="s">
        <v>229</v>
      </c>
      <c r="S59" s="112">
        <v>7733</v>
      </c>
      <c r="T59" s="87">
        <f>X59</f>
        <v>36</v>
      </c>
      <c r="U59" s="38">
        <f t="shared" si="4"/>
      </c>
      <c r="W59" s="87">
        <f t="shared" si="5"/>
      </c>
      <c r="X59" s="5">
        <f t="shared" si="6"/>
        <v>36</v>
      </c>
      <c r="Y59" s="48">
        <f t="shared" si="7"/>
      </c>
      <c r="Z59" s="49">
        <f t="shared" si="8"/>
        <v>0</v>
      </c>
      <c r="AA59" s="88">
        <f t="shared" si="11"/>
        <v>36</v>
      </c>
      <c r="AB59" s="88">
        <f>IF(ISNUMBER(S59),RANK(AC59,$AC$6:$AC$61,1),"")</f>
        <v>36</v>
      </c>
      <c r="AC59" s="89">
        <f t="shared" si="13"/>
        <v>7733.59</v>
      </c>
    </row>
    <row r="60" spans="1:29" ht="15" customHeight="1">
      <c r="A60" s="5">
        <v>4</v>
      </c>
      <c r="B60" s="16" t="s">
        <v>29</v>
      </c>
      <c r="C60" s="10">
        <v>3</v>
      </c>
      <c r="D60" s="8" t="s">
        <v>627</v>
      </c>
      <c r="E60" s="9">
        <v>20</v>
      </c>
      <c r="F60" s="16" t="s">
        <v>197</v>
      </c>
      <c r="G60" s="10">
        <v>3</v>
      </c>
      <c r="H60" s="8" t="s">
        <v>627</v>
      </c>
      <c r="I60" s="9">
        <v>22</v>
      </c>
      <c r="J60" s="16" t="s">
        <v>195</v>
      </c>
      <c r="K60" s="10">
        <v>3</v>
      </c>
      <c r="L60" s="8" t="s">
        <v>627</v>
      </c>
      <c r="M60" s="9">
        <v>23</v>
      </c>
      <c r="N60" s="16" t="s">
        <v>194</v>
      </c>
      <c r="O60" s="10">
        <v>3</v>
      </c>
      <c r="P60" s="8" t="s">
        <v>627</v>
      </c>
      <c r="Q60" s="9">
        <v>21</v>
      </c>
      <c r="R60" s="16" t="s">
        <v>196</v>
      </c>
      <c r="S60" s="112">
        <v>7183</v>
      </c>
      <c r="T60" s="87">
        <f>X60</f>
        <v>28</v>
      </c>
      <c r="U60" s="38">
        <f t="shared" si="4"/>
      </c>
      <c r="W60" s="87">
        <f t="shared" si="5"/>
      </c>
      <c r="X60" s="5">
        <f t="shared" si="6"/>
        <v>28</v>
      </c>
      <c r="Y60" s="48">
        <f t="shared" si="7"/>
      </c>
      <c r="Z60" s="49">
        <f t="shared" si="8"/>
        <v>0</v>
      </c>
      <c r="AA60" s="88">
        <f t="shared" si="11"/>
        <v>28</v>
      </c>
      <c r="AB60" s="88">
        <f t="shared" si="12"/>
        <v>28</v>
      </c>
      <c r="AC60" s="89">
        <f t="shared" si="13"/>
        <v>7183.6</v>
      </c>
    </row>
    <row r="61" spans="1:29" ht="15" customHeight="1">
      <c r="A61" s="5">
        <v>5</v>
      </c>
      <c r="B61" s="16" t="s">
        <v>269</v>
      </c>
      <c r="C61" s="10">
        <v>1</v>
      </c>
      <c r="D61" s="8" t="s">
        <v>627</v>
      </c>
      <c r="E61" s="9">
        <v>24</v>
      </c>
      <c r="F61" s="16" t="s">
        <v>655</v>
      </c>
      <c r="G61" s="10">
        <v>1</v>
      </c>
      <c r="H61" s="8" t="s">
        <v>627</v>
      </c>
      <c r="I61" s="9">
        <v>15</v>
      </c>
      <c r="J61" s="16" t="s">
        <v>656</v>
      </c>
      <c r="K61" s="10">
        <v>1</v>
      </c>
      <c r="L61" s="8" t="s">
        <v>627</v>
      </c>
      <c r="M61" s="9">
        <v>12</v>
      </c>
      <c r="N61" s="16" t="s">
        <v>657</v>
      </c>
      <c r="O61" s="10">
        <v>1</v>
      </c>
      <c r="P61" s="8" t="s">
        <v>627</v>
      </c>
      <c r="Q61" s="9">
        <v>16</v>
      </c>
      <c r="R61" s="19" t="s">
        <v>658</v>
      </c>
      <c r="S61" s="112">
        <v>7346</v>
      </c>
      <c r="T61" s="87">
        <f>X61</f>
        <v>32</v>
      </c>
      <c r="U61" s="38">
        <f t="shared" si="4"/>
      </c>
      <c r="W61" s="87">
        <f t="shared" si="5"/>
      </c>
      <c r="X61" s="5">
        <f t="shared" si="6"/>
        <v>32</v>
      </c>
      <c r="Y61" s="48">
        <f t="shared" si="7"/>
      </c>
      <c r="Z61" s="49">
        <f t="shared" si="8"/>
        <v>0</v>
      </c>
      <c r="AA61" s="88">
        <f t="shared" si="11"/>
        <v>32</v>
      </c>
      <c r="AB61" s="88">
        <f t="shared" si="12"/>
        <v>32</v>
      </c>
      <c r="AC61" s="89">
        <f t="shared" si="13"/>
        <v>7346.61</v>
      </c>
    </row>
    <row r="62" spans="21:25" ht="15" customHeight="1">
      <c r="U62" s="85" t="s">
        <v>595</v>
      </c>
      <c r="W62" s="86"/>
      <c r="X62" s="7"/>
      <c r="Y62" s="7"/>
    </row>
    <row r="63" spans="2:29" ht="15" customHeight="1">
      <c r="B63" s="2" t="s">
        <v>579</v>
      </c>
      <c r="W63" s="144" t="s">
        <v>603</v>
      </c>
      <c r="X63" s="144" t="s">
        <v>604</v>
      </c>
      <c r="Y63" s="149" t="s">
        <v>600</v>
      </c>
      <c r="Z63" s="150"/>
      <c r="AA63" s="142" t="s">
        <v>597</v>
      </c>
      <c r="AB63" s="143"/>
      <c r="AC63" s="145"/>
    </row>
    <row r="64" spans="1:29" ht="15" customHeight="1">
      <c r="A64" s="5" t="s">
        <v>577</v>
      </c>
      <c r="B64" s="5" t="s">
        <v>23</v>
      </c>
      <c r="C64" s="48">
        <v>1</v>
      </c>
      <c r="D64" s="4"/>
      <c r="E64" s="49" t="s">
        <v>578</v>
      </c>
      <c r="F64" s="5" t="s">
        <v>572</v>
      </c>
      <c r="G64" s="48">
        <v>2</v>
      </c>
      <c r="H64" s="4"/>
      <c r="I64" s="49" t="s">
        <v>578</v>
      </c>
      <c r="J64" s="5" t="s">
        <v>572</v>
      </c>
      <c r="K64" s="48">
        <v>3</v>
      </c>
      <c r="L64" s="4"/>
      <c r="M64" s="49" t="s">
        <v>578</v>
      </c>
      <c r="N64" s="5" t="s">
        <v>572</v>
      </c>
      <c r="O64" s="48">
        <v>4</v>
      </c>
      <c r="P64" s="4"/>
      <c r="Q64" s="49" t="s">
        <v>578</v>
      </c>
      <c r="R64" s="5" t="s">
        <v>572</v>
      </c>
      <c r="S64" s="5" t="s">
        <v>624</v>
      </c>
      <c r="T64" s="5" t="s">
        <v>618</v>
      </c>
      <c r="U64" s="7"/>
      <c r="V64" s="2" t="s">
        <v>601</v>
      </c>
      <c r="W64" s="144"/>
      <c r="X64" s="144"/>
      <c r="Y64" s="151"/>
      <c r="Z64" s="152"/>
      <c r="AA64" s="5" t="s">
        <v>598</v>
      </c>
      <c r="AB64" s="5" t="s">
        <v>599</v>
      </c>
      <c r="AC64" s="146"/>
    </row>
    <row r="65" spans="1:29" ht="13.5">
      <c r="A65" s="5">
        <v>1</v>
      </c>
      <c r="B65" s="5" t="str">
        <f aca="true" t="shared" si="14" ref="B65:B70">INDEX($B$6:$S$61,MATCH(V65,$X$6:$X$61,0),1)</f>
        <v>綾部A</v>
      </c>
      <c r="C65" s="11">
        <f aca="true" t="shared" si="15" ref="C65:C70">INDEX($B$6:$S$61,MATCH(V65,$X$6:$X$61,0),2)</f>
        <v>1</v>
      </c>
      <c r="D65" s="4" t="str">
        <f aca="true" t="shared" si="16" ref="D65:D70">INDEX($B$6:$S$61,MATCH(V65,$X$6:$X$61,0),3)</f>
        <v>-</v>
      </c>
      <c r="E65" s="12">
        <f aca="true" t="shared" si="17" ref="E65:E70">INDEX($B$6:$S$61,MATCH(V65,$X$6:$X$61,0),4)</f>
        <v>3</v>
      </c>
      <c r="F65" s="15" t="str">
        <f aca="true" t="shared" si="18" ref="F65:F70">INDEX($B$6:$S$61,MATCH(V65,$X$6:$X$61,0),5)</f>
        <v>菱田　さやか</v>
      </c>
      <c r="G65" s="11">
        <f aca="true" t="shared" si="19" ref="G65:G70">INDEX($B$6:$S$61,MATCH(V65,$X$6:$X$61,0),6)</f>
        <v>1</v>
      </c>
      <c r="H65" s="4" t="str">
        <f aca="true" t="shared" si="20" ref="H65:H70">INDEX($B$6:$S$61,MATCH(V65,$X$6:$X$61,0),7)</f>
        <v>-</v>
      </c>
      <c r="I65" s="12">
        <f aca="true" t="shared" si="21" ref="I65:I70">INDEX($B$6:$S$61,MATCH(V65,$X$6:$X$61,0),8)</f>
        <v>5</v>
      </c>
      <c r="J65" s="15" t="str">
        <f aca="true" t="shared" si="22" ref="J65:J70">INDEX($B$6:$S$61,MATCH(V65,$X$6:$X$61,0),9)</f>
        <v>大槻　果鈴</v>
      </c>
      <c r="K65" s="11">
        <f aca="true" t="shared" si="23" ref="K65:K70">INDEX($B$6:$S$61,MATCH(V65,$X$6:$X$61,0),10)</f>
        <v>1</v>
      </c>
      <c r="L65" s="4" t="str">
        <f aca="true" t="shared" si="24" ref="L65:L70">INDEX($B$6:$S$61,MATCH(V65,$X$6:$X$61,0),11)</f>
        <v>-</v>
      </c>
      <c r="M65" s="12">
        <f aca="true" t="shared" si="25" ref="M65:M70">INDEX($B$6:$S$61,MATCH(V65,$X$6:$X$61,0),12)</f>
        <v>13</v>
      </c>
      <c r="N65" s="15" t="str">
        <f aca="true" t="shared" si="26" ref="N65:N70">INDEX($B$6:$S$61,MATCH(V65,$X$6:$X$61,0),13)</f>
        <v>岩﨑　流亜</v>
      </c>
      <c r="O65" s="11">
        <f aca="true" t="shared" si="27" ref="O65:O70">INDEX($B$6:$S$61,MATCH(V65,$X$6:$X$61,0),14)</f>
        <v>1</v>
      </c>
      <c r="P65" s="4" t="str">
        <f aca="true" t="shared" si="28" ref="P65:P70">INDEX($B$6:$S$61,MATCH(V65,$X$6:$X$61,0),15)</f>
        <v>-</v>
      </c>
      <c r="Q65" s="12">
        <f aca="true" t="shared" si="29" ref="Q65:Q70">INDEX($B$6:$S$61,MATCH(V65,$X$6:$X$61,0),16)</f>
        <v>21</v>
      </c>
      <c r="R65" s="5" t="str">
        <f aca="true" t="shared" si="30" ref="R65:R70">INDEX($B$6:$S$61,MATCH(V65,$X$6:$X$61,0),17)</f>
        <v>西村　涼花</v>
      </c>
      <c r="S65" s="112">
        <v>6468</v>
      </c>
      <c r="T65" s="5">
        <f aca="true" t="shared" si="31" ref="T65:T70">X65</f>
        <v>4</v>
      </c>
      <c r="U65" s="7"/>
      <c r="V65" s="2">
        <v>4</v>
      </c>
      <c r="W65" s="87">
        <f t="shared" si="5"/>
      </c>
      <c r="X65" s="5">
        <f t="shared" si="6"/>
        <v>4</v>
      </c>
      <c r="Y65" s="48">
        <f aca="true" t="shared" si="32" ref="Y65:Y70">IF(ISTEXT(Z65),AB65-1,"")</f>
      </c>
      <c r="Z65" s="49">
        <f aca="true" t="shared" si="33" ref="Z65:Z70">IF(AA65&lt;&gt;AB65,"位修正",)</f>
        <v>0</v>
      </c>
      <c r="AA65" s="88">
        <f aca="true" t="shared" si="34" ref="AA65:AA70">IF(ISNUMBER(S65),RANK(S65,$S$65:$S$70,1),"")</f>
        <v>4</v>
      </c>
      <c r="AB65" s="88">
        <f aca="true" t="shared" si="35" ref="AB65:AB70">IF(ISNUMBER(S65),RANK(AC65,$AC$65:$AC$70,1),"")</f>
        <v>4</v>
      </c>
      <c r="AC65" s="89">
        <f aca="true" t="shared" si="36" ref="AC65:AC70">IF(ISNUMBER(S65),S65+ROW()/100,"")</f>
        <v>6468.65</v>
      </c>
    </row>
    <row r="66" spans="1:29" ht="13.5">
      <c r="A66" s="5">
        <v>2</v>
      </c>
      <c r="B66" s="5" t="str">
        <f t="shared" si="14"/>
        <v>吉美A</v>
      </c>
      <c r="C66" s="11">
        <f t="shared" si="15"/>
        <v>6</v>
      </c>
      <c r="D66" s="4" t="str">
        <f t="shared" si="16"/>
        <v>-</v>
      </c>
      <c r="E66" s="12">
        <f t="shared" si="17"/>
        <v>21</v>
      </c>
      <c r="F66" s="15" t="str">
        <f t="shared" si="18"/>
        <v>植原　杏香</v>
      </c>
      <c r="G66" s="11">
        <f t="shared" si="19"/>
        <v>6</v>
      </c>
      <c r="H66" s="4" t="str">
        <f t="shared" si="20"/>
        <v>-</v>
      </c>
      <c r="I66" s="12">
        <f t="shared" si="21"/>
        <v>5</v>
      </c>
      <c r="J66" s="15" t="str">
        <f t="shared" si="22"/>
        <v>田中　悠</v>
      </c>
      <c r="K66" s="11">
        <f t="shared" si="23"/>
        <v>6</v>
      </c>
      <c r="L66" s="4" t="str">
        <f t="shared" si="24"/>
        <v>-</v>
      </c>
      <c r="M66" s="12">
        <f t="shared" si="25"/>
        <v>19</v>
      </c>
      <c r="N66" s="15" t="str">
        <f t="shared" si="26"/>
        <v>四方　亜実</v>
      </c>
      <c r="O66" s="11">
        <f t="shared" si="27"/>
        <v>6</v>
      </c>
      <c r="P66" s="4" t="str">
        <f t="shared" si="28"/>
        <v>-</v>
      </c>
      <c r="Q66" s="12">
        <f t="shared" si="29"/>
        <v>2</v>
      </c>
      <c r="R66" s="5" t="str">
        <f t="shared" si="30"/>
        <v>泉　里緒</v>
      </c>
      <c r="S66" s="112">
        <v>6383</v>
      </c>
      <c r="T66" s="5">
        <f t="shared" si="31"/>
        <v>3</v>
      </c>
      <c r="U66" s="7"/>
      <c r="V66" s="2">
        <v>2</v>
      </c>
      <c r="W66" s="87">
        <f t="shared" si="5"/>
      </c>
      <c r="X66" s="5">
        <f t="shared" si="6"/>
        <v>3</v>
      </c>
      <c r="Y66" s="48">
        <f t="shared" si="32"/>
      </c>
      <c r="Z66" s="49">
        <f t="shared" si="33"/>
        <v>0</v>
      </c>
      <c r="AA66" s="88">
        <f t="shared" si="34"/>
        <v>3</v>
      </c>
      <c r="AB66" s="88">
        <f t="shared" si="35"/>
        <v>3</v>
      </c>
      <c r="AC66" s="89">
        <f t="shared" si="36"/>
        <v>6383.66</v>
      </c>
    </row>
    <row r="67" spans="1:29" ht="13.5">
      <c r="A67" s="5">
        <v>3</v>
      </c>
      <c r="B67" s="5" t="str">
        <f t="shared" si="14"/>
        <v>中筋A</v>
      </c>
      <c r="C67" s="11">
        <f t="shared" si="15"/>
        <v>2</v>
      </c>
      <c r="D67" s="4" t="str">
        <f t="shared" si="16"/>
        <v>-</v>
      </c>
      <c r="E67" s="12">
        <f t="shared" si="17"/>
        <v>8</v>
      </c>
      <c r="F67" s="15" t="str">
        <f t="shared" si="18"/>
        <v>杉山　愛実</v>
      </c>
      <c r="G67" s="11">
        <f t="shared" si="19"/>
        <v>2</v>
      </c>
      <c r="H67" s="4" t="str">
        <f t="shared" si="20"/>
        <v>-</v>
      </c>
      <c r="I67" s="12">
        <f t="shared" si="21"/>
        <v>24</v>
      </c>
      <c r="J67" s="15" t="str">
        <f t="shared" si="22"/>
        <v>相根　さつき</v>
      </c>
      <c r="K67" s="11">
        <f t="shared" si="23"/>
        <v>2</v>
      </c>
      <c r="L67" s="4" t="str">
        <f t="shared" si="24"/>
        <v>-</v>
      </c>
      <c r="M67" s="12">
        <f t="shared" si="25"/>
        <v>25</v>
      </c>
      <c r="N67" s="15" t="str">
        <f t="shared" si="26"/>
        <v>岡本　双葉</v>
      </c>
      <c r="O67" s="11">
        <f t="shared" si="27"/>
        <v>2</v>
      </c>
      <c r="P67" s="4" t="str">
        <f t="shared" si="28"/>
        <v>-</v>
      </c>
      <c r="Q67" s="12">
        <f t="shared" si="29"/>
        <v>16</v>
      </c>
      <c r="R67" s="5" t="str">
        <f t="shared" si="30"/>
        <v>神内　梨</v>
      </c>
      <c r="S67" s="112">
        <v>6242</v>
      </c>
      <c r="T67" s="5">
        <f t="shared" si="31"/>
        <v>1</v>
      </c>
      <c r="U67" s="7"/>
      <c r="V67" s="2">
        <v>1</v>
      </c>
      <c r="W67" s="87">
        <f t="shared" si="5"/>
      </c>
      <c r="X67" s="5">
        <f t="shared" si="6"/>
        <v>1</v>
      </c>
      <c r="Y67" s="48">
        <f t="shared" si="32"/>
      </c>
      <c r="Z67" s="49">
        <f t="shared" si="33"/>
        <v>0</v>
      </c>
      <c r="AA67" s="88">
        <f t="shared" si="34"/>
        <v>1</v>
      </c>
      <c r="AB67" s="88">
        <f t="shared" si="35"/>
        <v>1</v>
      </c>
      <c r="AC67" s="89">
        <f t="shared" si="36"/>
        <v>6242.67</v>
      </c>
    </row>
    <row r="68" spans="1:29" ht="13.5">
      <c r="A68" s="5">
        <v>4</v>
      </c>
      <c r="B68" s="5" t="str">
        <f t="shared" si="14"/>
        <v>西八A</v>
      </c>
      <c r="C68" s="11">
        <f t="shared" si="15"/>
        <v>7</v>
      </c>
      <c r="D68" s="4" t="str">
        <f t="shared" si="16"/>
        <v>-</v>
      </c>
      <c r="E68" s="12">
        <f t="shared" si="17"/>
        <v>9</v>
      </c>
      <c r="F68" s="15" t="str">
        <f t="shared" si="18"/>
        <v>村上　咲矢</v>
      </c>
      <c r="G68" s="11">
        <f t="shared" si="19"/>
        <v>7</v>
      </c>
      <c r="H68" s="4" t="str">
        <f t="shared" si="20"/>
        <v>-</v>
      </c>
      <c r="I68" s="12">
        <f t="shared" si="21"/>
        <v>1</v>
      </c>
      <c r="J68" s="15" t="str">
        <f t="shared" si="22"/>
        <v>北村　愛水華</v>
      </c>
      <c r="K68" s="11">
        <f t="shared" si="23"/>
        <v>7</v>
      </c>
      <c r="L68" s="4" t="str">
        <f t="shared" si="24"/>
        <v>-</v>
      </c>
      <c r="M68" s="12">
        <f t="shared" si="25"/>
        <v>3</v>
      </c>
      <c r="N68" s="15" t="str">
        <f t="shared" si="26"/>
        <v>木下　夏希</v>
      </c>
      <c r="O68" s="11">
        <f t="shared" si="27"/>
        <v>7</v>
      </c>
      <c r="P68" s="4" t="str">
        <f t="shared" si="28"/>
        <v>-</v>
      </c>
      <c r="Q68" s="12">
        <f t="shared" si="29"/>
        <v>10</v>
      </c>
      <c r="R68" s="5" t="str">
        <f t="shared" si="30"/>
        <v>山下　亜優香</v>
      </c>
      <c r="S68" s="112">
        <v>6287</v>
      </c>
      <c r="T68" s="5">
        <f t="shared" si="31"/>
        <v>2</v>
      </c>
      <c r="U68" s="7"/>
      <c r="V68" s="2">
        <v>3</v>
      </c>
      <c r="W68" s="87">
        <f t="shared" si="5"/>
      </c>
      <c r="X68" s="5">
        <f t="shared" si="6"/>
        <v>2</v>
      </c>
      <c r="Y68" s="48">
        <f t="shared" si="32"/>
      </c>
      <c r="Z68" s="49">
        <f t="shared" si="33"/>
        <v>0</v>
      </c>
      <c r="AA68" s="88">
        <f t="shared" si="34"/>
        <v>2</v>
      </c>
      <c r="AB68" s="88">
        <f t="shared" si="35"/>
        <v>2</v>
      </c>
      <c r="AC68" s="89">
        <f t="shared" si="36"/>
        <v>6287.68</v>
      </c>
    </row>
    <row r="69" spans="1:29" ht="13.5">
      <c r="A69" s="5">
        <v>5</v>
      </c>
      <c r="B69" s="5" t="str">
        <f t="shared" si="14"/>
        <v>東八A</v>
      </c>
      <c r="C69" s="11">
        <f t="shared" si="15"/>
        <v>8</v>
      </c>
      <c r="D69" s="4" t="str">
        <f t="shared" si="16"/>
        <v>-</v>
      </c>
      <c r="E69" s="12">
        <f t="shared" si="17"/>
        <v>10</v>
      </c>
      <c r="F69" s="15" t="str">
        <f t="shared" si="18"/>
        <v>田中　真穂</v>
      </c>
      <c r="G69" s="11">
        <f t="shared" si="19"/>
        <v>8</v>
      </c>
      <c r="H69" s="4" t="str">
        <f t="shared" si="20"/>
        <v>-</v>
      </c>
      <c r="I69" s="12">
        <f t="shared" si="21"/>
        <v>7</v>
      </c>
      <c r="J69" s="15" t="str">
        <f t="shared" si="22"/>
        <v>川村　佳歩</v>
      </c>
      <c r="K69" s="11">
        <f t="shared" si="23"/>
        <v>8</v>
      </c>
      <c r="L69" s="4" t="str">
        <f t="shared" si="24"/>
        <v>-</v>
      </c>
      <c r="M69" s="12">
        <f t="shared" si="25"/>
        <v>11</v>
      </c>
      <c r="N69" s="15" t="str">
        <f t="shared" si="26"/>
        <v>西野　風音</v>
      </c>
      <c r="O69" s="11">
        <f t="shared" si="27"/>
        <v>8</v>
      </c>
      <c r="P69" s="4" t="str">
        <f t="shared" si="28"/>
        <v>-</v>
      </c>
      <c r="Q69" s="12">
        <f t="shared" si="29"/>
        <v>9</v>
      </c>
      <c r="R69" s="5" t="str">
        <f t="shared" si="30"/>
        <v>田坂　ゆず</v>
      </c>
      <c r="S69" s="112">
        <v>6550</v>
      </c>
      <c r="T69" s="5">
        <f t="shared" si="31"/>
        <v>6</v>
      </c>
      <c r="U69" s="7"/>
      <c r="V69" s="2">
        <v>5</v>
      </c>
      <c r="W69" s="87">
        <f t="shared" si="5"/>
      </c>
      <c r="X69" s="5">
        <f t="shared" si="6"/>
        <v>6</v>
      </c>
      <c r="Y69" s="48">
        <f t="shared" si="32"/>
      </c>
      <c r="Z69" s="49">
        <f t="shared" si="33"/>
        <v>0</v>
      </c>
      <c r="AA69" s="88">
        <f t="shared" si="34"/>
        <v>6</v>
      </c>
      <c r="AB69" s="88">
        <f t="shared" si="35"/>
        <v>6</v>
      </c>
      <c r="AC69" s="89">
        <f t="shared" si="36"/>
        <v>6550.69</v>
      </c>
    </row>
    <row r="70" spans="1:29" ht="13.5">
      <c r="A70" s="5">
        <v>6</v>
      </c>
      <c r="B70" s="5" t="str">
        <f t="shared" si="14"/>
        <v>吉美B</v>
      </c>
      <c r="C70" s="11">
        <f t="shared" si="15"/>
        <v>6</v>
      </c>
      <c r="D70" s="4" t="str">
        <f t="shared" si="16"/>
        <v>-</v>
      </c>
      <c r="E70" s="12">
        <f t="shared" si="17"/>
        <v>17</v>
      </c>
      <c r="F70" s="15" t="str">
        <f t="shared" si="18"/>
        <v>井上　楓</v>
      </c>
      <c r="G70" s="11">
        <f t="shared" si="19"/>
        <v>6</v>
      </c>
      <c r="H70" s="4" t="str">
        <f t="shared" si="20"/>
        <v>-</v>
      </c>
      <c r="I70" s="12">
        <f t="shared" si="21"/>
        <v>15</v>
      </c>
      <c r="J70" s="15" t="str">
        <f t="shared" si="22"/>
        <v>仲野　初</v>
      </c>
      <c r="K70" s="11">
        <f t="shared" si="23"/>
        <v>6</v>
      </c>
      <c r="L70" s="4" t="str">
        <f t="shared" si="24"/>
        <v>-</v>
      </c>
      <c r="M70" s="12">
        <f t="shared" si="25"/>
        <v>14</v>
      </c>
      <c r="N70" s="15" t="str">
        <f t="shared" si="26"/>
        <v>寺垣　亜美</v>
      </c>
      <c r="O70" s="11">
        <f t="shared" si="27"/>
        <v>6</v>
      </c>
      <c r="P70" s="4" t="str">
        <f t="shared" si="28"/>
        <v>-</v>
      </c>
      <c r="Q70" s="12">
        <f t="shared" si="29"/>
        <v>6</v>
      </c>
      <c r="R70" s="5" t="str">
        <f t="shared" si="30"/>
        <v>友常　舞桜</v>
      </c>
      <c r="S70" s="112">
        <v>6507</v>
      </c>
      <c r="T70" s="5">
        <f t="shared" si="31"/>
        <v>5</v>
      </c>
      <c r="U70" s="7"/>
      <c r="V70" s="2">
        <v>6</v>
      </c>
      <c r="W70" s="87">
        <f t="shared" si="5"/>
      </c>
      <c r="X70" s="5">
        <f t="shared" si="6"/>
        <v>5</v>
      </c>
      <c r="Y70" s="48">
        <f t="shared" si="32"/>
      </c>
      <c r="Z70" s="49">
        <f t="shared" si="33"/>
        <v>0</v>
      </c>
      <c r="AA70" s="88">
        <f t="shared" si="34"/>
        <v>5</v>
      </c>
      <c r="AB70" s="88">
        <f t="shared" si="35"/>
        <v>5</v>
      </c>
      <c r="AC70" s="89">
        <f t="shared" si="36"/>
        <v>6507.7</v>
      </c>
    </row>
    <row r="72" ht="18.75">
      <c r="J72" s="40">
        <v>23</v>
      </c>
    </row>
    <row r="74" spans="1:22" ht="13.5">
      <c r="A74" s="122"/>
      <c r="B74" s="122" t="s">
        <v>579</v>
      </c>
      <c r="C74" s="123"/>
      <c r="D74" s="123"/>
      <c r="E74" s="123"/>
      <c r="F74" s="122"/>
      <c r="G74" s="123"/>
      <c r="H74" s="123"/>
      <c r="I74" s="123"/>
      <c r="J74" s="122"/>
      <c r="K74" s="123"/>
      <c r="L74" s="123"/>
      <c r="M74" s="123"/>
      <c r="N74" s="122"/>
      <c r="O74" s="123"/>
      <c r="P74" s="123"/>
      <c r="Q74" s="123"/>
      <c r="R74" s="122"/>
      <c r="S74" s="122"/>
      <c r="T74" s="122"/>
      <c r="U74" s="83"/>
      <c r="V74" s="83"/>
    </row>
    <row r="75" spans="1:22" ht="13.5">
      <c r="A75" s="124" t="s">
        <v>575</v>
      </c>
      <c r="B75" s="124" t="s">
        <v>23</v>
      </c>
      <c r="C75" s="125">
        <v>1</v>
      </c>
      <c r="D75" s="126"/>
      <c r="E75" s="127" t="s">
        <v>578</v>
      </c>
      <c r="F75" s="124" t="s">
        <v>572</v>
      </c>
      <c r="G75" s="125">
        <v>2</v>
      </c>
      <c r="H75" s="126"/>
      <c r="I75" s="127" t="s">
        <v>578</v>
      </c>
      <c r="J75" s="124" t="s">
        <v>572</v>
      </c>
      <c r="K75" s="125">
        <v>3</v>
      </c>
      <c r="L75" s="126"/>
      <c r="M75" s="127" t="s">
        <v>578</v>
      </c>
      <c r="N75" s="124" t="s">
        <v>572</v>
      </c>
      <c r="O75" s="125">
        <v>4</v>
      </c>
      <c r="P75" s="126"/>
      <c r="Q75" s="127" t="s">
        <v>578</v>
      </c>
      <c r="R75" s="124" t="s">
        <v>572</v>
      </c>
      <c r="S75" s="124" t="s">
        <v>624</v>
      </c>
      <c r="T75" s="124" t="s">
        <v>625</v>
      </c>
      <c r="U75" s="84"/>
      <c r="V75" s="84"/>
    </row>
    <row r="76" spans="1:22" ht="13.5">
      <c r="A76" s="124">
        <v>1</v>
      </c>
      <c r="B76" s="124" t="str">
        <f aca="true" t="shared" si="37" ref="B76:B81">INDEX($B$65:$S$70,MATCH(A76,$X$65:$X$70,0),1)</f>
        <v>中筋A</v>
      </c>
      <c r="C76" s="128">
        <f aca="true" t="shared" si="38" ref="C76:C81">INDEX($B$65:$S$70,MATCH(A76,$T$65:$T$70,0),2)</f>
        <v>2</v>
      </c>
      <c r="D76" s="126" t="s">
        <v>621</v>
      </c>
      <c r="E76" s="129">
        <f aca="true" t="shared" si="39" ref="E76:E81">INDEX($B$65:$S$70,MATCH(A76,$T$65:$T$70,0),4)</f>
        <v>8</v>
      </c>
      <c r="F76" s="130" t="str">
        <f aca="true" t="shared" si="40" ref="F76:F81">INDEX($B$65:$S$70,MATCH(A76,$T$65:$T$70,0),5)</f>
        <v>杉山　愛実</v>
      </c>
      <c r="G76" s="128">
        <f aca="true" t="shared" si="41" ref="G76:G81">INDEX($B$65:$S$70,MATCH(A76,$T$65:$T$70,0),6)</f>
        <v>2</v>
      </c>
      <c r="H76" s="126" t="s">
        <v>621</v>
      </c>
      <c r="I76" s="129">
        <f aca="true" t="shared" si="42" ref="I76:I81">INDEX($B$65:$S$70,MATCH(A76,$T$65:$T$70,0),8)</f>
        <v>24</v>
      </c>
      <c r="J76" s="130" t="str">
        <f aca="true" t="shared" si="43" ref="J76:J81">INDEX($B$65:$S$70,MATCH(A76,$T$65:$T$70,0),9)</f>
        <v>相根　さつき</v>
      </c>
      <c r="K76" s="128">
        <f aca="true" t="shared" si="44" ref="K76:K81">INDEX($B$65:$S$70,MATCH(A76,$T$65:$T$70,0),10)</f>
        <v>2</v>
      </c>
      <c r="L76" s="126" t="s">
        <v>621</v>
      </c>
      <c r="M76" s="129">
        <f aca="true" t="shared" si="45" ref="M76:M81">INDEX($B$65:$S$70,MATCH(A76,$T$65:$T$70,0),12)</f>
        <v>25</v>
      </c>
      <c r="N76" s="130" t="str">
        <f aca="true" t="shared" si="46" ref="N76:N81">INDEX($B$65:$S$70,MATCH(A76,$T$65:$T$70,0),13)</f>
        <v>岡本　双葉</v>
      </c>
      <c r="O76" s="128">
        <f aca="true" t="shared" si="47" ref="O76:O81">INDEX($B$65:$S$70,MATCH(A76,$T$65:$T$70,0),14)</f>
        <v>2</v>
      </c>
      <c r="P76" s="126" t="s">
        <v>621</v>
      </c>
      <c r="Q76" s="129">
        <f aca="true" t="shared" si="48" ref="Q76:Q81">INDEX($B$65:$S$70,MATCH(A76,$T$65:$T$70,0),16)</f>
        <v>16</v>
      </c>
      <c r="R76" s="124" t="str">
        <f aca="true" t="shared" si="49" ref="R76:R81">INDEX($B$65:$S$70,MATCH(A76,$T$65:$T$70,0),17)</f>
        <v>神内　梨</v>
      </c>
      <c r="S76" s="133">
        <f aca="true" t="shared" si="50" ref="S76:S81">INDEX($B$65:$S$70,MATCH(A76,$T$65:$T$70,0),18)</f>
        <v>6242</v>
      </c>
      <c r="T76" s="131">
        <f aca="true" t="shared" si="51" ref="T76:T81">ROUNDUP(S76,-1)/10</f>
        <v>625</v>
      </c>
      <c r="U76" s="84"/>
      <c r="V76" s="84"/>
    </row>
    <row r="77" spans="1:22" ht="13.5">
      <c r="A77" s="124">
        <v>2</v>
      </c>
      <c r="B77" s="124" t="str">
        <f t="shared" si="37"/>
        <v>西八A</v>
      </c>
      <c r="C77" s="128">
        <f t="shared" si="38"/>
        <v>7</v>
      </c>
      <c r="D77" s="126" t="s">
        <v>621</v>
      </c>
      <c r="E77" s="129">
        <f t="shared" si="39"/>
        <v>9</v>
      </c>
      <c r="F77" s="130" t="str">
        <f t="shared" si="40"/>
        <v>村上　咲矢</v>
      </c>
      <c r="G77" s="128">
        <f t="shared" si="41"/>
        <v>7</v>
      </c>
      <c r="H77" s="126" t="s">
        <v>621</v>
      </c>
      <c r="I77" s="129">
        <f t="shared" si="42"/>
        <v>1</v>
      </c>
      <c r="J77" s="130" t="str">
        <f t="shared" si="43"/>
        <v>北村　愛水華</v>
      </c>
      <c r="K77" s="128">
        <f t="shared" si="44"/>
        <v>7</v>
      </c>
      <c r="L77" s="126" t="s">
        <v>621</v>
      </c>
      <c r="M77" s="129">
        <f t="shared" si="45"/>
        <v>3</v>
      </c>
      <c r="N77" s="130" t="str">
        <f t="shared" si="46"/>
        <v>木下　夏希</v>
      </c>
      <c r="O77" s="128">
        <f t="shared" si="47"/>
        <v>7</v>
      </c>
      <c r="P77" s="126" t="s">
        <v>621</v>
      </c>
      <c r="Q77" s="129">
        <f t="shared" si="48"/>
        <v>10</v>
      </c>
      <c r="R77" s="124" t="str">
        <f t="shared" si="49"/>
        <v>山下　亜優香</v>
      </c>
      <c r="S77" s="133">
        <f t="shared" si="50"/>
        <v>6287</v>
      </c>
      <c r="T77" s="131">
        <f t="shared" si="51"/>
        <v>629</v>
      </c>
      <c r="U77" s="84"/>
      <c r="V77" s="84"/>
    </row>
    <row r="78" spans="1:22" ht="13.5">
      <c r="A78" s="124">
        <v>3</v>
      </c>
      <c r="B78" s="124" t="str">
        <f t="shared" si="37"/>
        <v>吉美A</v>
      </c>
      <c r="C78" s="128">
        <f t="shared" si="38"/>
        <v>6</v>
      </c>
      <c r="D78" s="126" t="s">
        <v>621</v>
      </c>
      <c r="E78" s="129">
        <f t="shared" si="39"/>
        <v>21</v>
      </c>
      <c r="F78" s="130" t="str">
        <f t="shared" si="40"/>
        <v>植原　杏香</v>
      </c>
      <c r="G78" s="128">
        <f t="shared" si="41"/>
        <v>6</v>
      </c>
      <c r="H78" s="126" t="s">
        <v>621</v>
      </c>
      <c r="I78" s="129">
        <f t="shared" si="42"/>
        <v>5</v>
      </c>
      <c r="J78" s="130" t="str">
        <f t="shared" si="43"/>
        <v>田中　悠</v>
      </c>
      <c r="K78" s="128">
        <f t="shared" si="44"/>
        <v>6</v>
      </c>
      <c r="L78" s="126" t="s">
        <v>621</v>
      </c>
      <c r="M78" s="129">
        <f t="shared" si="45"/>
        <v>19</v>
      </c>
      <c r="N78" s="130" t="str">
        <f t="shared" si="46"/>
        <v>四方　亜実</v>
      </c>
      <c r="O78" s="128">
        <f t="shared" si="47"/>
        <v>6</v>
      </c>
      <c r="P78" s="126" t="s">
        <v>621</v>
      </c>
      <c r="Q78" s="129">
        <f t="shared" si="48"/>
        <v>2</v>
      </c>
      <c r="R78" s="124" t="str">
        <f t="shared" si="49"/>
        <v>泉　里緒</v>
      </c>
      <c r="S78" s="133">
        <f t="shared" si="50"/>
        <v>6383</v>
      </c>
      <c r="T78" s="131">
        <f t="shared" si="51"/>
        <v>639</v>
      </c>
      <c r="U78" s="84"/>
      <c r="V78" s="84"/>
    </row>
    <row r="79" spans="1:22" ht="13.5">
      <c r="A79" s="124">
        <v>4</v>
      </c>
      <c r="B79" s="124" t="str">
        <f t="shared" si="37"/>
        <v>綾部A</v>
      </c>
      <c r="C79" s="128">
        <f t="shared" si="38"/>
        <v>1</v>
      </c>
      <c r="D79" s="126" t="s">
        <v>621</v>
      </c>
      <c r="E79" s="129">
        <f t="shared" si="39"/>
        <v>3</v>
      </c>
      <c r="F79" s="130" t="str">
        <f t="shared" si="40"/>
        <v>菱田　さやか</v>
      </c>
      <c r="G79" s="128">
        <f t="shared" si="41"/>
        <v>1</v>
      </c>
      <c r="H79" s="126" t="s">
        <v>621</v>
      </c>
      <c r="I79" s="129">
        <f t="shared" si="42"/>
        <v>5</v>
      </c>
      <c r="J79" s="130" t="str">
        <f t="shared" si="43"/>
        <v>大槻　果鈴</v>
      </c>
      <c r="K79" s="128">
        <f t="shared" si="44"/>
        <v>1</v>
      </c>
      <c r="L79" s="126" t="s">
        <v>621</v>
      </c>
      <c r="M79" s="129">
        <f t="shared" si="45"/>
        <v>13</v>
      </c>
      <c r="N79" s="130" t="str">
        <f t="shared" si="46"/>
        <v>岩﨑　流亜</v>
      </c>
      <c r="O79" s="128">
        <f t="shared" si="47"/>
        <v>1</v>
      </c>
      <c r="P79" s="126" t="s">
        <v>621</v>
      </c>
      <c r="Q79" s="129">
        <f t="shared" si="48"/>
        <v>21</v>
      </c>
      <c r="R79" s="124" t="str">
        <f t="shared" si="49"/>
        <v>西村　涼花</v>
      </c>
      <c r="S79" s="133">
        <f t="shared" si="50"/>
        <v>6468</v>
      </c>
      <c r="T79" s="131">
        <f t="shared" si="51"/>
        <v>647</v>
      </c>
      <c r="U79" s="84"/>
      <c r="V79" s="84"/>
    </row>
    <row r="80" spans="1:22" ht="13.5">
      <c r="A80" s="124">
        <v>5</v>
      </c>
      <c r="B80" s="124" t="str">
        <f t="shared" si="37"/>
        <v>吉美B</v>
      </c>
      <c r="C80" s="128">
        <f t="shared" si="38"/>
        <v>6</v>
      </c>
      <c r="D80" s="126" t="s">
        <v>621</v>
      </c>
      <c r="E80" s="129">
        <f t="shared" si="39"/>
        <v>17</v>
      </c>
      <c r="F80" s="130" t="str">
        <f t="shared" si="40"/>
        <v>井上　楓</v>
      </c>
      <c r="G80" s="128">
        <f t="shared" si="41"/>
        <v>6</v>
      </c>
      <c r="H80" s="126" t="s">
        <v>621</v>
      </c>
      <c r="I80" s="129">
        <f t="shared" si="42"/>
        <v>15</v>
      </c>
      <c r="J80" s="130" t="str">
        <f t="shared" si="43"/>
        <v>仲野　初</v>
      </c>
      <c r="K80" s="128">
        <f t="shared" si="44"/>
        <v>6</v>
      </c>
      <c r="L80" s="126" t="s">
        <v>621</v>
      </c>
      <c r="M80" s="129">
        <f t="shared" si="45"/>
        <v>14</v>
      </c>
      <c r="N80" s="130" t="str">
        <f t="shared" si="46"/>
        <v>寺垣　亜美</v>
      </c>
      <c r="O80" s="128">
        <f t="shared" si="47"/>
        <v>6</v>
      </c>
      <c r="P80" s="126" t="s">
        <v>621</v>
      </c>
      <c r="Q80" s="129">
        <f t="shared" si="48"/>
        <v>6</v>
      </c>
      <c r="R80" s="124" t="str">
        <f t="shared" si="49"/>
        <v>友常　舞桜</v>
      </c>
      <c r="S80" s="133">
        <f t="shared" si="50"/>
        <v>6507</v>
      </c>
      <c r="T80" s="131">
        <f t="shared" si="51"/>
        <v>651</v>
      </c>
      <c r="U80" s="84"/>
      <c r="V80" s="84"/>
    </row>
    <row r="81" spans="1:22" ht="13.5">
      <c r="A81" s="124">
        <v>6</v>
      </c>
      <c r="B81" s="124" t="str">
        <f t="shared" si="37"/>
        <v>東八A</v>
      </c>
      <c r="C81" s="128">
        <f t="shared" si="38"/>
        <v>8</v>
      </c>
      <c r="D81" s="126" t="s">
        <v>621</v>
      </c>
      <c r="E81" s="129">
        <f t="shared" si="39"/>
        <v>10</v>
      </c>
      <c r="F81" s="130" t="str">
        <f t="shared" si="40"/>
        <v>田中　真穂</v>
      </c>
      <c r="G81" s="128">
        <f t="shared" si="41"/>
        <v>8</v>
      </c>
      <c r="H81" s="126" t="s">
        <v>621</v>
      </c>
      <c r="I81" s="129">
        <f t="shared" si="42"/>
        <v>7</v>
      </c>
      <c r="J81" s="130" t="str">
        <f t="shared" si="43"/>
        <v>川村　佳歩</v>
      </c>
      <c r="K81" s="128">
        <f t="shared" si="44"/>
        <v>8</v>
      </c>
      <c r="L81" s="126" t="s">
        <v>621</v>
      </c>
      <c r="M81" s="129">
        <f t="shared" si="45"/>
        <v>11</v>
      </c>
      <c r="N81" s="130" t="str">
        <f t="shared" si="46"/>
        <v>西野　風音</v>
      </c>
      <c r="O81" s="128">
        <f t="shared" si="47"/>
        <v>8</v>
      </c>
      <c r="P81" s="126" t="s">
        <v>621</v>
      </c>
      <c r="Q81" s="129">
        <f t="shared" si="48"/>
        <v>9</v>
      </c>
      <c r="R81" s="124" t="str">
        <f t="shared" si="49"/>
        <v>田坂　ゆず</v>
      </c>
      <c r="S81" s="133">
        <f t="shared" si="50"/>
        <v>6550</v>
      </c>
      <c r="T81" s="131">
        <f t="shared" si="51"/>
        <v>655</v>
      </c>
      <c r="U81" s="84"/>
      <c r="V81" s="84"/>
    </row>
    <row r="82" spans="1:22" ht="13.5">
      <c r="A82" s="122"/>
      <c r="B82" s="122"/>
      <c r="C82" s="123"/>
      <c r="D82" s="123"/>
      <c r="E82" s="123"/>
      <c r="F82" s="122"/>
      <c r="G82" s="123"/>
      <c r="H82" s="123"/>
      <c r="I82" s="123"/>
      <c r="J82" s="122"/>
      <c r="K82" s="123"/>
      <c r="L82" s="123"/>
      <c r="M82" s="123"/>
      <c r="N82" s="122"/>
      <c r="O82" s="123"/>
      <c r="P82" s="123"/>
      <c r="Q82" s="123"/>
      <c r="R82" s="122"/>
      <c r="S82" s="122"/>
      <c r="T82" s="122"/>
      <c r="U82" s="83"/>
      <c r="V82" s="83"/>
    </row>
    <row r="83" spans="1:22" ht="13.5">
      <c r="A83" s="132" t="s">
        <v>596</v>
      </c>
      <c r="B83" s="122"/>
      <c r="C83" s="123"/>
      <c r="D83" s="123"/>
      <c r="E83" s="123"/>
      <c r="F83" s="122"/>
      <c r="G83" s="123"/>
      <c r="H83" s="123"/>
      <c r="I83" s="123"/>
      <c r="J83" s="122"/>
      <c r="K83" s="123"/>
      <c r="L83" s="123"/>
      <c r="M83" s="123"/>
      <c r="N83" s="122"/>
      <c r="O83" s="123"/>
      <c r="P83" s="123"/>
      <c r="Q83" s="123"/>
      <c r="R83" s="122"/>
      <c r="S83" s="122"/>
      <c r="T83" s="122"/>
      <c r="U83" s="83"/>
      <c r="V83" s="83"/>
    </row>
  </sheetData>
  <sheetProtection/>
  <mergeCells count="46">
    <mergeCell ref="AC47:AC48"/>
    <mergeCell ref="W55:W56"/>
    <mergeCell ref="X55:X56"/>
    <mergeCell ref="Y55:Z56"/>
    <mergeCell ref="AA55:AB55"/>
    <mergeCell ref="AC55:AC56"/>
    <mergeCell ref="W47:W48"/>
    <mergeCell ref="X47:X48"/>
    <mergeCell ref="Y47:Z48"/>
    <mergeCell ref="AA47:AB47"/>
    <mergeCell ref="AC31:AC32"/>
    <mergeCell ref="W39:W40"/>
    <mergeCell ref="X39:X40"/>
    <mergeCell ref="Y39:Z40"/>
    <mergeCell ref="AA39:AB39"/>
    <mergeCell ref="AC39:AC40"/>
    <mergeCell ref="W31:W32"/>
    <mergeCell ref="X31:X32"/>
    <mergeCell ref="Y31:Z32"/>
    <mergeCell ref="AA31:AB31"/>
    <mergeCell ref="AC13:AC14"/>
    <mergeCell ref="W22:W23"/>
    <mergeCell ref="X22:X23"/>
    <mergeCell ref="Y22:Z23"/>
    <mergeCell ref="AA22:AB22"/>
    <mergeCell ref="AC22:AC23"/>
    <mergeCell ref="W13:W14"/>
    <mergeCell ref="X13:X14"/>
    <mergeCell ref="Y13:Z14"/>
    <mergeCell ref="AA13:AB13"/>
    <mergeCell ref="AC4:AC5"/>
    <mergeCell ref="W63:W64"/>
    <mergeCell ref="X63:X64"/>
    <mergeCell ref="Y63:Z64"/>
    <mergeCell ref="AA63:AB63"/>
    <mergeCell ref="AC63:AC64"/>
    <mergeCell ref="W4:W5"/>
    <mergeCell ref="Y4:Z5"/>
    <mergeCell ref="X4:X5"/>
    <mergeCell ref="AA4:AB4"/>
    <mergeCell ref="O3:T3"/>
    <mergeCell ref="J4:M4"/>
    <mergeCell ref="B1:G1"/>
    <mergeCell ref="B2:G2"/>
    <mergeCell ref="J2:K2"/>
    <mergeCell ref="O2:T2"/>
  </mergeCells>
  <conditionalFormatting sqref="G60:H61 K60:L61 O60:P61 B60:D61 G57:H58 H59 L59 P59 D59 B59 B57:D58 C55:P55 K57:L58 O57:P58 O51:P53 G51:H53 K51:L53 B51:D53 G49:H49 B49:D49 K49:L49 O49:P49 C46:D47 E47:P47 H50 L50 P50 D50 G42:H46 B50 E39:Q39 C38:D39 O38:P38 G38:H38 E22:Q22 C21:D22 G24:H26 K38:L38 B18:D21 E13:Q13 C12:D13 H41 H37 H27 H17 H7 L41 L37 L27 L17 L7 P41 P37 P27 P17 P7 D41 D37 D27 D17 D7 B15:D16 B28:D30 K28:L30 K15:L16 G28:H30 G15:H16 O28:P30 B8:D11 B41 B37 B27 B17 B7 K6:L6 O6:P6 B6:D6 K24:L26 O15:P16 G6:H6 C31:Q31 K33:L36 B24:D26 O24:P26 K8:L12 O33:P36 B33:D36 G33:H36 O8:P12 G8:H12 K18:L21 G18:H21 O18:P21 B42:D45 O42:P46 K42:L46 K76:L81 C76:D81 G76:H81 O76:P81 K65:L70 C65:D70 G65:H70 O65:P70">
    <cfRule type="cellIs" priority="5" dxfId="17" operator="equal" stopIfTrue="1">
      <formula>0</formula>
    </cfRule>
  </conditionalFormatting>
  <conditionalFormatting sqref="G60:H61 K60:L61 O60:P61 B60:D61 G57:H58 H59 L59 P59 D59 B59 B57:D58 C55:P55 K57:L58 O57:P58 O51:P53 G51:H53 K51:L53 B51:D53 G49:H49 B49:D49 K49:L49 O49:P49 C46:D47 E47:P47 H50 L50 P50 D50 G42:H46 B50 E39:Q39 C38:D39 O38:P38 G38:H38 E22:Q22 G24:H26 K38:L38 C18:D22 E13:Q13 C12:D13 H41 H37 H27 H17 H7 L41 L37 L27 L17 L7 P41 P37 P27 P17 P7 D41 D37 D27 D17 D7 B15:D16 B28:D30 K28:L30 K15:L16 G28:H30 G15:H16 O28:P30 B8:D11 B41 B37 B27 B17:B21 B7 K6:L6 O6:P6 B6:D6 K24:L26 O15:P16 G6:H6 C31:Q31 K33:L36 B24:D26 O24:P26 K8:L12 O33:P36 B33:D36 G33:H36 O8:P12 G8:H12 K18:L21 G18:H21 O18:P21 B42:D45 O42:P46 K42:L46">
    <cfRule type="cellIs" priority="1" dxfId="17" operator="equal" stopIfTrue="1">
      <formula>0</formula>
    </cfRule>
  </conditionalFormatting>
  <dataValidations count="6">
    <dataValidation allowBlank="1" showInputMessage="1" showErrorMessage="1" promptTitle="入力禁止" prompt="記入しないでください。" sqref="C65:E70 G65:I70 O65:Q70 K76:M81 C76:E81 K65:M70 G76:I81 O76:Q81 K51:K52 G51:G52 C51:C52 O51:O52 M57:M58 K60 D59 P59 H59 L59 Q57:Q58 D55:Q55 I57:I58 E57:E58 M60:M61 E60:E61 Q60:Q61 I60:I61 O60 C60 G60 M51:M53 I51:I53 E51:E53 Q51:Q53 M49 E42:E45 D50 P50 H50 L50 G46:I46 K46:M46 D46:E47 F47:P47 O46:P46 Q49 E49 I49 K44:K45 O44:O45 C44:C45 G44:G45 Q24:Q26 C12:E13 Q6 E24:E26 E6 I24:I26 I6 M6 Q15:Q16 Q8:Q11 E8:E11 M24:M26 Q28:Q30 G12:I12 Q33:Q36 K15 K29:K30 K8:K9 K24:K25 G15 G29:G30 G8:G9 G24:G25 C15 C29:C30 C8:C9 C24:C25 O15 O29:O30 O8:O9 O24:O25 E15:E16 I8:I11 E28:E30 E18:E21 E33:E36 M8:M11 I28:I30 M18:M21 I33:I36 I18:I21 M33:M36 F13:Q13 M28:M30 D17 D37 D41 D27 D7"/>
    <dataValidation allowBlank="1" showInputMessage="1" showErrorMessage="1" promptTitle="入力禁止" prompt="記入しないでください。" sqref="P17 P37 P41 P27 P7 H17 H37 H41 H27 H7 L17 L37 L41 L27 L7 K34:K35 O34:O35 C34:C35 G34:G35 O12:Q12 I15:I16 G38:I38 C22:Q22 O38:Q38 C38:E39 K38:M38 C31:Q31 F39:Q39 M15:M16 K12:M12 Q18:Q21 G20 C20 O20 K20 Q42:Q47 I42:I45 M42:M45"/>
    <dataValidation allowBlank="1" showInputMessage="1" showErrorMessage="1" prompt="姓と名の間にスペースを！" sqref="N65:N70 F65:F70 R65:R70 N76:N81 R76:R81 J76:J81 J65:J70 F76:F81 S21 S54 S30 N57:N60 J57:J60 R57:R60 N41:N42 F57:F60 F50:F53 J41:J42 J44:J45 R44:R45 F44:F45 R41:R42 N44:N45 J50:J53 R7:R10 J7:J10 N7:N10 N50:N53 N15 N17:N20 N33:N35 N24:N25 N27:N30 J15 J17:J20 J33:J35 J24:J25 F41:F42 J27:J30 R15 R50:R53 R17:R20 R24:R25 R33:R35 R27:R30 F15 F7:F10 F17:F20 F33:F35 F24:F25 F27:F30 R12:R13 J12 F12 N12 R22 J37:J38 N37:N38 F37:F38 R37:R39"/>
    <dataValidation allowBlank="1" showInputMessage="1" showErrorMessage="1" promptTitle="チーム名" prompt="チーム名を入力してください。" sqref="B38 B12"/>
    <dataValidation allowBlank="1" showInputMessage="1" showErrorMessage="1" promptTitle="チーム名" prompt="○○Ａ・Ｂ・・・で入力してください。" sqref="B46"/>
    <dataValidation allowBlank="1" showInputMessage="1" showErrorMessage="1" promptTitle="要　記入" prompt="学校で入力してください" sqref="I59 E59 C59 G59 O59 Q59 K59 M59 I50 E50 C50 G50 O50 Q50 K50 M50 I41 I27 I7 E17 E37 E41 E27 E7 C17 C37 C41 C27 C7 G17 G37 G41 G27 G7 O17 O37 O41 O27 O7 Q17 Q37 Q41 Q27 Q7 K17 K37 K41 K27 K7 M17 M37 M41 M27 M7 I17 I37"/>
  </dataValidations>
  <printOptions/>
  <pageMargins left="0.7874015748031497" right="0.7874015748031497" top="0.5905511811023623" bottom="0.7480314960629921" header="0.5118110236220472" footer="0.5118110236220472"/>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R71"/>
  <sheetViews>
    <sheetView view="pageBreakPreview" zoomScaleSheetLayoutView="100" zoomScalePageLayoutView="0" workbookViewId="0" topLeftCell="A1">
      <selection activeCell="B4" sqref="B4:E4"/>
    </sheetView>
  </sheetViews>
  <sheetFormatPr defaultColWidth="9.00390625" defaultRowHeight="13.5"/>
  <cols>
    <col min="1" max="2" width="9.00390625" style="2" customWidth="1"/>
    <col min="3" max="4" width="2.50390625" style="2" customWidth="1"/>
    <col min="5" max="5" width="2.75390625" style="2" customWidth="1"/>
    <col min="6" max="6" width="14.625" style="2" customWidth="1"/>
    <col min="7" max="7" width="16.625" style="2" customWidth="1"/>
    <col min="8" max="9" width="9.00390625" style="2" customWidth="1"/>
    <col min="10" max="10" width="4.50390625" style="2" customWidth="1"/>
    <col min="11" max="11" width="9.00390625" style="2" customWidth="1"/>
    <col min="12" max="12" width="8.375" style="2" customWidth="1"/>
    <col min="13" max="13" width="11.00390625" style="2" customWidth="1"/>
    <col min="14" max="14" width="3.375" style="2" customWidth="1"/>
    <col min="15" max="15" width="6.375" style="2" customWidth="1"/>
    <col min="16" max="16" width="12.125" style="2" customWidth="1"/>
    <col min="17" max="17" width="10.625" style="2" customWidth="1"/>
    <col min="18" max="18" width="8.00390625" style="2" customWidth="1"/>
    <col min="19" max="16384" width="9.00390625" style="2" customWidth="1"/>
  </cols>
  <sheetData>
    <row r="1" spans="3:8" ht="13.5">
      <c r="C1" s="139" t="s">
        <v>271</v>
      </c>
      <c r="D1" s="139"/>
      <c r="E1" s="139"/>
      <c r="F1" s="139"/>
      <c r="G1" s="139"/>
      <c r="H1" s="139"/>
    </row>
    <row r="2" spans="3:8" ht="13.5">
      <c r="C2" s="139"/>
      <c r="D2" s="139"/>
      <c r="E2" s="139"/>
      <c r="F2" s="139"/>
      <c r="G2" s="139"/>
      <c r="H2" s="139"/>
    </row>
    <row r="3" spans="2:9" ht="15" customHeight="1">
      <c r="B3" s="140" t="s">
        <v>19</v>
      </c>
      <c r="C3" s="140"/>
      <c r="D3" s="140"/>
      <c r="E3" s="140"/>
      <c r="F3" s="1"/>
      <c r="G3" s="1"/>
      <c r="H3" s="1"/>
      <c r="I3" s="1"/>
    </row>
    <row r="4" spans="2:9" ht="15" customHeight="1">
      <c r="B4" s="141" t="s">
        <v>392</v>
      </c>
      <c r="C4" s="141"/>
      <c r="D4" s="141"/>
      <c r="E4" s="141"/>
      <c r="F4" s="1"/>
      <c r="G4" s="140" t="s">
        <v>393</v>
      </c>
      <c r="H4" s="140"/>
      <c r="I4" s="1"/>
    </row>
    <row r="5" spans="2:9" ht="15" customHeight="1">
      <c r="B5" s="1"/>
      <c r="C5" s="1"/>
      <c r="D5" s="1"/>
      <c r="E5" s="1"/>
      <c r="F5" s="1"/>
      <c r="G5" s="140" t="s">
        <v>560</v>
      </c>
      <c r="H5" s="140"/>
      <c r="I5" s="140"/>
    </row>
    <row r="6" spans="2:9" ht="15" customHeight="1">
      <c r="B6" s="1"/>
      <c r="C6" s="1"/>
      <c r="D6" s="1"/>
      <c r="E6" s="1"/>
      <c r="F6" s="1"/>
      <c r="G6" s="140" t="s">
        <v>394</v>
      </c>
      <c r="H6" s="140"/>
      <c r="I6" s="140"/>
    </row>
    <row r="7" spans="2:18" ht="15" customHeight="1">
      <c r="B7" s="2" t="s">
        <v>22</v>
      </c>
      <c r="L7" s="144" t="s">
        <v>605</v>
      </c>
      <c r="M7" s="144" t="s">
        <v>606</v>
      </c>
      <c r="N7" s="144" t="s">
        <v>607</v>
      </c>
      <c r="O7" s="144"/>
      <c r="P7" s="144" t="s">
        <v>608</v>
      </c>
      <c r="Q7" s="144"/>
      <c r="R7" s="145"/>
    </row>
    <row r="8" spans="1:18" ht="15" customHeight="1">
      <c r="A8" s="5" t="s">
        <v>577</v>
      </c>
      <c r="B8" s="5" t="s">
        <v>570</v>
      </c>
      <c r="C8" s="144" t="s">
        <v>571</v>
      </c>
      <c r="D8" s="144"/>
      <c r="E8" s="144"/>
      <c r="F8" s="15" t="s">
        <v>572</v>
      </c>
      <c r="G8" s="12" t="s">
        <v>573</v>
      </c>
      <c r="H8" s="5" t="s">
        <v>574</v>
      </c>
      <c r="I8" s="5" t="s">
        <v>575</v>
      </c>
      <c r="J8" s="38"/>
      <c r="L8" s="144"/>
      <c r="M8" s="144"/>
      <c r="N8" s="144"/>
      <c r="O8" s="144"/>
      <c r="P8" s="5" t="s">
        <v>609</v>
      </c>
      <c r="Q8" s="5" t="s">
        <v>610</v>
      </c>
      <c r="R8" s="146"/>
    </row>
    <row r="9" spans="1:18" ht="15" customHeight="1">
      <c r="A9" s="5">
        <v>1</v>
      </c>
      <c r="B9" s="11" t="s">
        <v>17</v>
      </c>
      <c r="C9" s="11">
        <v>3</v>
      </c>
      <c r="D9" s="4" t="s">
        <v>8</v>
      </c>
      <c r="E9" s="12">
        <v>12</v>
      </c>
      <c r="F9" s="29" t="s">
        <v>395</v>
      </c>
      <c r="G9" s="23" t="s">
        <v>396</v>
      </c>
      <c r="H9" s="112">
        <v>1265</v>
      </c>
      <c r="I9" s="5">
        <f aca="true" t="shared" si="0" ref="I9:I14">M9</f>
        <v>22</v>
      </c>
      <c r="J9" s="38">
        <f aca="true" t="shared" si="1" ref="J9:J14">IF(M9&lt;=6,"q","")</f>
      </c>
      <c r="L9" s="5">
        <f>IF(M9&lt;&gt;P9,"修正済","")</f>
      </c>
      <c r="M9" s="5">
        <f>P9</f>
        <v>22</v>
      </c>
      <c r="N9" s="11">
        <f>IF(ISTEXT(O9),P9,"")</f>
      </c>
      <c r="O9" s="12">
        <f>IF(P9&lt;&gt;Q9,"位修正",)</f>
        <v>0</v>
      </c>
      <c r="P9" s="5">
        <f>IF(ISNUMBER(H9),RANK(H9,$H$9:$H$46,1),"")</f>
        <v>22</v>
      </c>
      <c r="Q9" s="5">
        <f>IF(ISNUMBER(H9),RANK(R9,$R$9:$R$46,1),"")</f>
        <v>22</v>
      </c>
      <c r="R9" s="91">
        <f>IF(ISNUMBER(H9),H9+ROW()/100,"")</f>
        <v>1265.09</v>
      </c>
    </row>
    <row r="10" spans="1:18" ht="15" customHeight="1">
      <c r="A10" s="5">
        <v>2</v>
      </c>
      <c r="B10" s="11" t="s">
        <v>18</v>
      </c>
      <c r="C10" s="26">
        <v>1</v>
      </c>
      <c r="D10" s="3" t="s">
        <v>8</v>
      </c>
      <c r="E10" s="27">
        <v>1</v>
      </c>
      <c r="F10" s="29" t="s">
        <v>397</v>
      </c>
      <c r="G10" s="23" t="s">
        <v>398</v>
      </c>
      <c r="H10" s="112">
        <v>1138</v>
      </c>
      <c r="I10" s="5">
        <f t="shared" si="0"/>
        <v>16</v>
      </c>
      <c r="J10" s="38">
        <f t="shared" si="1"/>
      </c>
      <c r="L10" s="5">
        <f aca="true" t="shared" si="2" ref="L10:L46">IF(M10&lt;&gt;P10,"修正済","")</f>
      </c>
      <c r="M10" s="5">
        <f aca="true" t="shared" si="3" ref="M10:M46">P10</f>
        <v>16</v>
      </c>
      <c r="N10" s="11">
        <f aca="true" t="shared" si="4" ref="N10:N46">IF(ISTEXT(O10),P10,"")</f>
      </c>
      <c r="O10" s="12">
        <f aca="true" t="shared" si="5" ref="O10:O46">IF(P10&lt;&gt;Q10,"位修正",)</f>
        <v>0</v>
      </c>
      <c r="P10" s="5">
        <f aca="true" t="shared" si="6" ref="P10:P46">IF(ISNUMBER(H10),RANK(H10,$H$9:$H$46,1),"")</f>
        <v>16</v>
      </c>
      <c r="Q10" s="5">
        <f aca="true" t="shared" si="7" ref="Q10:Q46">IF(ISNUMBER(H10),RANK(R10,$R$9:$R$46,1),"")</f>
        <v>16</v>
      </c>
      <c r="R10" s="91">
        <f aca="true" t="shared" si="8" ref="R10:R46">IF(ISNUMBER(H10),H10+ROW()/100,"")</f>
        <v>1138.1</v>
      </c>
    </row>
    <row r="11" spans="1:18" ht="15" customHeight="1">
      <c r="A11" s="5">
        <v>3</v>
      </c>
      <c r="B11" s="11" t="s">
        <v>282</v>
      </c>
      <c r="C11" s="32">
        <v>6</v>
      </c>
      <c r="D11" s="7" t="s">
        <v>8</v>
      </c>
      <c r="E11" s="30">
        <v>3</v>
      </c>
      <c r="F11" s="29" t="s">
        <v>76</v>
      </c>
      <c r="G11" s="23" t="s">
        <v>77</v>
      </c>
      <c r="H11" s="112">
        <v>1066</v>
      </c>
      <c r="I11" s="5">
        <f t="shared" si="0"/>
        <v>7</v>
      </c>
      <c r="J11" s="38">
        <f t="shared" si="1"/>
      </c>
      <c r="L11" s="5">
        <f t="shared" si="2"/>
      </c>
      <c r="M11" s="5">
        <f t="shared" si="3"/>
        <v>7</v>
      </c>
      <c r="N11" s="11">
        <f t="shared" si="4"/>
      </c>
      <c r="O11" s="12">
        <f t="shared" si="5"/>
        <v>0</v>
      </c>
      <c r="P11" s="5">
        <f t="shared" si="6"/>
        <v>7</v>
      </c>
      <c r="Q11" s="5">
        <f t="shared" si="7"/>
        <v>7</v>
      </c>
      <c r="R11" s="91">
        <f t="shared" si="8"/>
        <v>1066.11</v>
      </c>
    </row>
    <row r="12" spans="1:18" ht="15" customHeight="1">
      <c r="A12" s="5">
        <v>4</v>
      </c>
      <c r="B12" s="11" t="s">
        <v>17</v>
      </c>
      <c r="C12" s="11">
        <v>3</v>
      </c>
      <c r="D12" s="4" t="s">
        <v>8</v>
      </c>
      <c r="E12" s="12">
        <v>17</v>
      </c>
      <c r="F12" s="29" t="s">
        <v>201</v>
      </c>
      <c r="G12" s="23" t="s">
        <v>399</v>
      </c>
      <c r="H12" s="112">
        <v>1094</v>
      </c>
      <c r="I12" s="5">
        <f t="shared" si="0"/>
        <v>11</v>
      </c>
      <c r="J12" s="38">
        <f t="shared" si="1"/>
      </c>
      <c r="L12" s="5">
        <f t="shared" si="2"/>
      </c>
      <c r="M12" s="5">
        <f t="shared" si="3"/>
        <v>11</v>
      </c>
      <c r="N12" s="11">
        <f t="shared" si="4"/>
      </c>
      <c r="O12" s="12">
        <f t="shared" si="5"/>
        <v>0</v>
      </c>
      <c r="P12" s="5">
        <f t="shared" si="6"/>
        <v>11</v>
      </c>
      <c r="Q12" s="5">
        <f t="shared" si="7"/>
        <v>11</v>
      </c>
      <c r="R12" s="91">
        <f t="shared" si="8"/>
        <v>1094.12</v>
      </c>
    </row>
    <row r="13" spans="1:18" ht="15" customHeight="1">
      <c r="A13" s="5">
        <v>5</v>
      </c>
      <c r="B13" s="11" t="s">
        <v>80</v>
      </c>
      <c r="C13" s="32">
        <v>5</v>
      </c>
      <c r="D13" s="7" t="s">
        <v>8</v>
      </c>
      <c r="E13" s="30">
        <v>3</v>
      </c>
      <c r="F13" s="29" t="s">
        <v>85</v>
      </c>
      <c r="G13" s="23" t="s">
        <v>86</v>
      </c>
      <c r="H13" s="112">
        <v>1196</v>
      </c>
      <c r="I13" s="5">
        <f t="shared" si="0"/>
        <v>19</v>
      </c>
      <c r="J13" s="38">
        <f t="shared" si="1"/>
      </c>
      <c r="L13" s="5">
        <f t="shared" si="2"/>
      </c>
      <c r="M13" s="5">
        <f t="shared" si="3"/>
        <v>19</v>
      </c>
      <c r="N13" s="11">
        <f t="shared" si="4"/>
      </c>
      <c r="O13" s="12">
        <f t="shared" si="5"/>
        <v>0</v>
      </c>
      <c r="P13" s="5">
        <f t="shared" si="6"/>
        <v>19</v>
      </c>
      <c r="Q13" s="5">
        <f t="shared" si="7"/>
        <v>19</v>
      </c>
      <c r="R13" s="91">
        <f t="shared" si="8"/>
        <v>1196.13</v>
      </c>
    </row>
    <row r="14" spans="1:18" ht="15" customHeight="1">
      <c r="A14" s="5">
        <v>6</v>
      </c>
      <c r="B14" s="11" t="s">
        <v>18</v>
      </c>
      <c r="C14" s="11">
        <v>1</v>
      </c>
      <c r="D14" s="4" t="s">
        <v>8</v>
      </c>
      <c r="E14" s="12">
        <v>32</v>
      </c>
      <c r="F14" s="29" t="s">
        <v>400</v>
      </c>
      <c r="G14" s="23" t="s">
        <v>143</v>
      </c>
      <c r="H14" s="112">
        <v>1084</v>
      </c>
      <c r="I14" s="5">
        <f t="shared" si="0"/>
        <v>9</v>
      </c>
      <c r="J14" s="38">
        <f t="shared" si="1"/>
      </c>
      <c r="L14" s="5">
        <f t="shared" si="2"/>
      </c>
      <c r="M14" s="5">
        <f t="shared" si="3"/>
        <v>9</v>
      </c>
      <c r="N14" s="11">
        <f t="shared" si="4"/>
      </c>
      <c r="O14" s="12">
        <f t="shared" si="5"/>
        <v>0</v>
      </c>
      <c r="P14" s="5">
        <f t="shared" si="6"/>
        <v>9</v>
      </c>
      <c r="Q14" s="5">
        <f t="shared" si="7"/>
        <v>9</v>
      </c>
      <c r="R14" s="91">
        <f t="shared" si="8"/>
        <v>1084.14</v>
      </c>
    </row>
    <row r="15" spans="2:18" ht="15" customHeight="1">
      <c r="B15" s="7"/>
      <c r="C15" s="7"/>
      <c r="D15" s="7"/>
      <c r="E15" s="7"/>
      <c r="F15" s="7"/>
      <c r="G15" s="7"/>
      <c r="H15" s="7"/>
      <c r="I15" s="7"/>
      <c r="J15" s="38"/>
      <c r="L15" s="14"/>
      <c r="M15" s="14"/>
      <c r="N15" s="14"/>
      <c r="O15" s="14"/>
      <c r="P15" s="14"/>
      <c r="Q15" s="14"/>
      <c r="R15" s="114"/>
    </row>
    <row r="16" spans="2:18" ht="15" customHeight="1">
      <c r="B16" s="7" t="s">
        <v>24</v>
      </c>
      <c r="C16" s="7"/>
      <c r="D16" s="7"/>
      <c r="E16" s="7"/>
      <c r="F16" s="7"/>
      <c r="G16" s="7"/>
      <c r="H16" s="7"/>
      <c r="I16" s="7"/>
      <c r="J16" s="38"/>
      <c r="L16" s="144" t="s">
        <v>605</v>
      </c>
      <c r="M16" s="144" t="s">
        <v>606</v>
      </c>
      <c r="N16" s="144" t="s">
        <v>607</v>
      </c>
      <c r="O16" s="144"/>
      <c r="P16" s="144" t="s">
        <v>608</v>
      </c>
      <c r="Q16" s="144"/>
      <c r="R16" s="145"/>
    </row>
    <row r="17" spans="1:18" ht="15" customHeight="1">
      <c r="A17" s="5" t="s">
        <v>577</v>
      </c>
      <c r="B17" s="5" t="s">
        <v>570</v>
      </c>
      <c r="C17" s="144" t="s">
        <v>571</v>
      </c>
      <c r="D17" s="144"/>
      <c r="E17" s="144"/>
      <c r="F17" s="15" t="s">
        <v>572</v>
      </c>
      <c r="G17" s="12" t="s">
        <v>573</v>
      </c>
      <c r="H17" s="5" t="s">
        <v>574</v>
      </c>
      <c r="I17" s="5" t="s">
        <v>575</v>
      </c>
      <c r="J17" s="38"/>
      <c r="L17" s="144"/>
      <c r="M17" s="144"/>
      <c r="N17" s="144"/>
      <c r="O17" s="144"/>
      <c r="P17" s="5" t="s">
        <v>609</v>
      </c>
      <c r="Q17" s="5" t="s">
        <v>610</v>
      </c>
      <c r="R17" s="146"/>
    </row>
    <row r="18" spans="1:18" ht="15" customHeight="1">
      <c r="A18" s="5">
        <v>2</v>
      </c>
      <c r="B18" s="11" t="s">
        <v>288</v>
      </c>
      <c r="C18" s="11">
        <v>7</v>
      </c>
      <c r="D18" s="4" t="s">
        <v>8</v>
      </c>
      <c r="E18" s="12">
        <v>1</v>
      </c>
      <c r="F18" s="29" t="s">
        <v>149</v>
      </c>
      <c r="G18" s="23" t="s">
        <v>111</v>
      </c>
      <c r="H18" s="112">
        <v>972</v>
      </c>
      <c r="I18" s="5">
        <f>M18</f>
        <v>2</v>
      </c>
      <c r="J18" s="38" t="str">
        <f>IF(M18&lt;=6,"q","")</f>
        <v>q</v>
      </c>
      <c r="L18" s="5">
        <f t="shared" si="2"/>
      </c>
      <c r="M18" s="5">
        <f t="shared" si="3"/>
        <v>2</v>
      </c>
      <c r="N18" s="11">
        <f t="shared" si="4"/>
      </c>
      <c r="O18" s="12">
        <f t="shared" si="5"/>
        <v>0</v>
      </c>
      <c r="P18" s="5">
        <f t="shared" si="6"/>
        <v>2</v>
      </c>
      <c r="Q18" s="5">
        <f t="shared" si="7"/>
        <v>2</v>
      </c>
      <c r="R18" s="91">
        <f t="shared" si="8"/>
        <v>972.18</v>
      </c>
    </row>
    <row r="19" spans="1:18" ht="15" customHeight="1">
      <c r="A19" s="5">
        <v>3</v>
      </c>
      <c r="B19" s="5" t="s">
        <v>15</v>
      </c>
      <c r="C19" s="32">
        <v>4</v>
      </c>
      <c r="D19" s="7" t="s">
        <v>8</v>
      </c>
      <c r="E19" s="30">
        <v>4</v>
      </c>
      <c r="F19" s="15" t="s">
        <v>132</v>
      </c>
      <c r="G19" s="23" t="s">
        <v>133</v>
      </c>
      <c r="H19" s="112">
        <v>1129</v>
      </c>
      <c r="I19" s="5">
        <f>M19</f>
        <v>15</v>
      </c>
      <c r="J19" s="38">
        <f>IF(M19&lt;=6,"q","")</f>
      </c>
      <c r="L19" s="5">
        <f t="shared" si="2"/>
      </c>
      <c r="M19" s="5">
        <f t="shared" si="3"/>
        <v>15</v>
      </c>
      <c r="N19" s="11">
        <f t="shared" si="4"/>
      </c>
      <c r="O19" s="12">
        <f t="shared" si="5"/>
        <v>0</v>
      </c>
      <c r="P19" s="5">
        <f t="shared" si="6"/>
        <v>15</v>
      </c>
      <c r="Q19" s="5">
        <f t="shared" si="7"/>
        <v>15</v>
      </c>
      <c r="R19" s="91">
        <f t="shared" si="8"/>
        <v>1129.19</v>
      </c>
    </row>
    <row r="20" spans="1:18" ht="15" customHeight="1">
      <c r="A20" s="5">
        <v>4</v>
      </c>
      <c r="B20" s="11" t="s">
        <v>17</v>
      </c>
      <c r="C20" s="11">
        <v>3</v>
      </c>
      <c r="D20" s="4" t="s">
        <v>8</v>
      </c>
      <c r="E20" s="12">
        <v>19</v>
      </c>
      <c r="F20" s="29" t="s">
        <v>199</v>
      </c>
      <c r="G20" s="23" t="s">
        <v>401</v>
      </c>
      <c r="H20" s="112">
        <v>1090</v>
      </c>
      <c r="I20" s="5">
        <f>M20</f>
        <v>10</v>
      </c>
      <c r="J20" s="38">
        <f>IF(M20&lt;=6,"q","")</f>
      </c>
      <c r="L20" s="5">
        <f t="shared" si="2"/>
      </c>
      <c r="M20" s="5">
        <f t="shared" si="3"/>
        <v>10</v>
      </c>
      <c r="N20" s="11">
        <f t="shared" si="4"/>
      </c>
      <c r="O20" s="12">
        <f t="shared" si="5"/>
        <v>0</v>
      </c>
      <c r="P20" s="5">
        <f t="shared" si="6"/>
        <v>10</v>
      </c>
      <c r="Q20" s="5">
        <f t="shared" si="7"/>
        <v>10</v>
      </c>
      <c r="R20" s="91">
        <f t="shared" si="8"/>
        <v>1090.2</v>
      </c>
    </row>
    <row r="21" spans="1:18" ht="15" customHeight="1">
      <c r="A21" s="5">
        <v>5</v>
      </c>
      <c r="B21" s="11" t="s">
        <v>282</v>
      </c>
      <c r="C21" s="32">
        <v>6</v>
      </c>
      <c r="D21" s="7" t="s">
        <v>8</v>
      </c>
      <c r="E21" s="30">
        <v>14</v>
      </c>
      <c r="F21" s="29" t="s">
        <v>248</v>
      </c>
      <c r="G21" s="23" t="s">
        <v>74</v>
      </c>
      <c r="H21" s="112">
        <v>1028</v>
      </c>
      <c r="I21" s="5">
        <f>M21</f>
        <v>4</v>
      </c>
      <c r="J21" s="38" t="str">
        <f>IF(M21&lt;=6,"q","")</f>
        <v>q</v>
      </c>
      <c r="L21" s="5">
        <f t="shared" si="2"/>
      </c>
      <c r="M21" s="5">
        <f t="shared" si="3"/>
        <v>4</v>
      </c>
      <c r="N21" s="11">
        <f t="shared" si="4"/>
      </c>
      <c r="O21" s="12">
        <f t="shared" si="5"/>
        <v>0</v>
      </c>
      <c r="P21" s="5">
        <f t="shared" si="6"/>
        <v>4</v>
      </c>
      <c r="Q21" s="5">
        <f t="shared" si="7"/>
        <v>4</v>
      </c>
      <c r="R21" s="91">
        <f t="shared" si="8"/>
        <v>1028.21</v>
      </c>
    </row>
    <row r="22" spans="1:18" ht="15" customHeight="1">
      <c r="A22" s="5">
        <v>6</v>
      </c>
      <c r="B22" s="11" t="s">
        <v>18</v>
      </c>
      <c r="C22" s="11">
        <v>1</v>
      </c>
      <c r="D22" s="4" t="s">
        <v>8</v>
      </c>
      <c r="E22" s="12">
        <v>2</v>
      </c>
      <c r="F22" s="29" t="s">
        <v>402</v>
      </c>
      <c r="G22" s="23" t="s">
        <v>403</v>
      </c>
      <c r="H22" s="112">
        <v>1236</v>
      </c>
      <c r="I22" s="5">
        <f>M22</f>
        <v>21</v>
      </c>
      <c r="J22" s="38">
        <f>IF(M22&lt;=6,"q","")</f>
      </c>
      <c r="L22" s="5">
        <f t="shared" si="2"/>
      </c>
      <c r="M22" s="5">
        <f t="shared" si="3"/>
        <v>21</v>
      </c>
      <c r="N22" s="11">
        <f t="shared" si="4"/>
      </c>
      <c r="O22" s="12">
        <f t="shared" si="5"/>
        <v>0</v>
      </c>
      <c r="P22" s="5">
        <f t="shared" si="6"/>
        <v>21</v>
      </c>
      <c r="Q22" s="5">
        <f t="shared" si="7"/>
        <v>21</v>
      </c>
      <c r="R22" s="91">
        <f t="shared" si="8"/>
        <v>1236.22</v>
      </c>
    </row>
    <row r="23" spans="2:18" ht="13.5">
      <c r="B23" s="14"/>
      <c r="C23" s="7"/>
      <c r="D23" s="7"/>
      <c r="E23" s="7"/>
      <c r="F23" s="14"/>
      <c r="G23" s="14"/>
      <c r="H23" s="14"/>
      <c r="I23" s="14"/>
      <c r="J23" s="38"/>
      <c r="L23" s="14"/>
      <c r="M23" s="14"/>
      <c r="N23" s="14"/>
      <c r="O23" s="14"/>
      <c r="P23" s="14"/>
      <c r="Q23" s="14"/>
      <c r="R23" s="114"/>
    </row>
    <row r="24" spans="2:18" ht="15" customHeight="1">
      <c r="B24" s="7" t="s">
        <v>25</v>
      </c>
      <c r="C24" s="7"/>
      <c r="D24" s="7"/>
      <c r="E24" s="7"/>
      <c r="F24" s="7"/>
      <c r="G24" s="7"/>
      <c r="H24" s="7"/>
      <c r="I24" s="7"/>
      <c r="J24" s="38"/>
      <c r="L24" s="144" t="s">
        <v>605</v>
      </c>
      <c r="M24" s="144" t="s">
        <v>606</v>
      </c>
      <c r="N24" s="144" t="s">
        <v>607</v>
      </c>
      <c r="O24" s="144"/>
      <c r="P24" s="144" t="s">
        <v>608</v>
      </c>
      <c r="Q24" s="144"/>
      <c r="R24" s="145"/>
    </row>
    <row r="25" spans="1:18" ht="15" customHeight="1">
      <c r="A25" s="5" t="s">
        <v>577</v>
      </c>
      <c r="B25" s="5" t="s">
        <v>570</v>
      </c>
      <c r="C25" s="144" t="s">
        <v>571</v>
      </c>
      <c r="D25" s="144"/>
      <c r="E25" s="144"/>
      <c r="F25" s="15" t="s">
        <v>572</v>
      </c>
      <c r="G25" s="12" t="s">
        <v>573</v>
      </c>
      <c r="H25" s="5" t="s">
        <v>574</v>
      </c>
      <c r="I25" s="5" t="s">
        <v>575</v>
      </c>
      <c r="J25" s="38"/>
      <c r="L25" s="144"/>
      <c r="M25" s="144"/>
      <c r="N25" s="144"/>
      <c r="O25" s="144"/>
      <c r="P25" s="5" t="s">
        <v>609</v>
      </c>
      <c r="Q25" s="5" t="s">
        <v>610</v>
      </c>
      <c r="R25" s="146"/>
    </row>
    <row r="26" spans="1:18" ht="15" customHeight="1">
      <c r="A26" s="5">
        <v>2</v>
      </c>
      <c r="B26" s="11" t="s">
        <v>16</v>
      </c>
      <c r="C26" s="11">
        <v>2</v>
      </c>
      <c r="D26" s="4" t="s">
        <v>8</v>
      </c>
      <c r="E26" s="12">
        <v>98</v>
      </c>
      <c r="F26" s="29" t="s">
        <v>164</v>
      </c>
      <c r="G26" s="23" t="s">
        <v>404</v>
      </c>
      <c r="H26" s="112">
        <v>1123</v>
      </c>
      <c r="I26" s="5">
        <f>M26</f>
        <v>14</v>
      </c>
      <c r="J26" s="38">
        <f>IF(M26&lt;=6,"q","")</f>
      </c>
      <c r="L26" s="5">
        <f t="shared" si="2"/>
      </c>
      <c r="M26" s="5">
        <f t="shared" si="3"/>
        <v>14</v>
      </c>
      <c r="N26" s="11">
        <f t="shared" si="4"/>
      </c>
      <c r="O26" s="12">
        <f t="shared" si="5"/>
        <v>0</v>
      </c>
      <c r="P26" s="5">
        <f t="shared" si="6"/>
        <v>14</v>
      </c>
      <c r="Q26" s="5">
        <f t="shared" si="7"/>
        <v>14</v>
      </c>
      <c r="R26" s="91">
        <f t="shared" si="8"/>
        <v>1123.26</v>
      </c>
    </row>
    <row r="27" spans="1:18" ht="15" customHeight="1">
      <c r="A27" s="5">
        <v>3</v>
      </c>
      <c r="B27" s="11" t="s">
        <v>282</v>
      </c>
      <c r="C27" s="32">
        <v>6</v>
      </c>
      <c r="D27" s="7" t="s">
        <v>8</v>
      </c>
      <c r="E27" s="30">
        <v>23</v>
      </c>
      <c r="F27" s="29" t="s">
        <v>242</v>
      </c>
      <c r="G27" s="23" t="s">
        <v>405</v>
      </c>
      <c r="H27" s="112">
        <v>1080</v>
      </c>
      <c r="I27" s="5">
        <f>M27</f>
        <v>8</v>
      </c>
      <c r="J27" s="38">
        <f>IF(M27&lt;=6,"q","")</f>
      </c>
      <c r="L27" s="5">
        <f t="shared" si="2"/>
      </c>
      <c r="M27" s="5">
        <f t="shared" si="3"/>
        <v>8</v>
      </c>
      <c r="N27" s="11">
        <f t="shared" si="4"/>
      </c>
      <c r="O27" s="12">
        <f t="shared" si="5"/>
        <v>0</v>
      </c>
      <c r="P27" s="5">
        <f t="shared" si="6"/>
        <v>8</v>
      </c>
      <c r="Q27" s="5">
        <f t="shared" si="7"/>
        <v>8</v>
      </c>
      <c r="R27" s="91">
        <f t="shared" si="8"/>
        <v>1080.27</v>
      </c>
    </row>
    <row r="28" spans="1:18" ht="15" customHeight="1">
      <c r="A28" s="5">
        <v>4</v>
      </c>
      <c r="B28" s="11" t="s">
        <v>288</v>
      </c>
      <c r="C28" s="11">
        <v>7</v>
      </c>
      <c r="D28" s="4" t="s">
        <v>8</v>
      </c>
      <c r="E28" s="12">
        <v>3</v>
      </c>
      <c r="F28" s="29" t="s">
        <v>406</v>
      </c>
      <c r="G28" s="23" t="s">
        <v>114</v>
      </c>
      <c r="H28" s="112">
        <v>982</v>
      </c>
      <c r="I28" s="5">
        <f>M28</f>
        <v>3</v>
      </c>
      <c r="J28" s="38" t="str">
        <f>IF(M28&lt;=6,"q","")</f>
        <v>q</v>
      </c>
      <c r="L28" s="5">
        <f t="shared" si="2"/>
      </c>
      <c r="M28" s="5">
        <f t="shared" si="3"/>
        <v>3</v>
      </c>
      <c r="N28" s="11">
        <f t="shared" si="4"/>
      </c>
      <c r="O28" s="12">
        <f t="shared" si="5"/>
        <v>0</v>
      </c>
      <c r="P28" s="5">
        <f t="shared" si="6"/>
        <v>3</v>
      </c>
      <c r="Q28" s="5">
        <f t="shared" si="7"/>
        <v>3</v>
      </c>
      <c r="R28" s="91">
        <f t="shared" si="8"/>
        <v>982.28</v>
      </c>
    </row>
    <row r="29" spans="1:18" ht="15" customHeight="1">
      <c r="A29" s="5">
        <v>5</v>
      </c>
      <c r="B29" s="11" t="s">
        <v>18</v>
      </c>
      <c r="C29" s="32">
        <v>1</v>
      </c>
      <c r="D29" s="7" t="s">
        <v>8</v>
      </c>
      <c r="E29" s="30">
        <v>10</v>
      </c>
      <c r="F29" s="29" t="s">
        <v>407</v>
      </c>
      <c r="G29" s="23" t="s">
        <v>4</v>
      </c>
      <c r="H29" s="112" t="s">
        <v>662</v>
      </c>
      <c r="I29" s="5">
        <f>M29</f>
      </c>
      <c r="J29" s="38">
        <f>IF(M29&lt;=6,"q","")</f>
      </c>
      <c r="L29" s="5">
        <f t="shared" si="2"/>
      </c>
      <c r="M29" s="5">
        <f t="shared" si="3"/>
      </c>
      <c r="N29" s="11">
        <f t="shared" si="4"/>
      </c>
      <c r="O29" s="12">
        <f t="shared" si="5"/>
        <v>0</v>
      </c>
      <c r="P29" s="5">
        <f t="shared" si="6"/>
      </c>
      <c r="Q29" s="5">
        <f t="shared" si="7"/>
      </c>
      <c r="R29" s="91">
        <f t="shared" si="8"/>
      </c>
    </row>
    <row r="30" spans="1:18" ht="15" customHeight="1">
      <c r="A30" s="5">
        <v>6</v>
      </c>
      <c r="B30" s="11" t="s">
        <v>17</v>
      </c>
      <c r="C30" s="11">
        <v>3</v>
      </c>
      <c r="D30" s="4" t="s">
        <v>8</v>
      </c>
      <c r="E30" s="12">
        <v>20</v>
      </c>
      <c r="F30" s="29" t="s">
        <v>197</v>
      </c>
      <c r="G30" s="23" t="s">
        <v>408</v>
      </c>
      <c r="H30" s="112">
        <v>1116</v>
      </c>
      <c r="I30" s="5">
        <f>M30</f>
        <v>13</v>
      </c>
      <c r="J30" s="38">
        <f>IF(M30&lt;=6,"q","")</f>
      </c>
      <c r="L30" s="5">
        <f t="shared" si="2"/>
      </c>
      <c r="M30" s="5">
        <f t="shared" si="3"/>
        <v>13</v>
      </c>
      <c r="N30" s="11">
        <f t="shared" si="4"/>
      </c>
      <c r="O30" s="12">
        <f t="shared" si="5"/>
        <v>0</v>
      </c>
      <c r="P30" s="5">
        <f t="shared" si="6"/>
        <v>13</v>
      </c>
      <c r="Q30" s="5">
        <f t="shared" si="7"/>
        <v>13</v>
      </c>
      <c r="R30" s="91">
        <f t="shared" si="8"/>
        <v>1116.3</v>
      </c>
    </row>
    <row r="31" spans="2:18" ht="15" customHeight="1">
      <c r="B31" s="14"/>
      <c r="C31" s="7"/>
      <c r="D31" s="7"/>
      <c r="E31" s="7"/>
      <c r="F31" s="14"/>
      <c r="G31" s="14"/>
      <c r="H31" s="14"/>
      <c r="I31" s="14"/>
      <c r="J31" s="42" t="s">
        <v>669</v>
      </c>
      <c r="L31" s="14"/>
      <c r="M31" s="14"/>
      <c r="N31" s="14"/>
      <c r="O31" s="14"/>
      <c r="P31" s="14"/>
      <c r="Q31" s="14"/>
      <c r="R31" s="114"/>
    </row>
    <row r="32" spans="2:18" ht="13.5">
      <c r="B32" s="7" t="s">
        <v>409</v>
      </c>
      <c r="C32" s="7"/>
      <c r="D32" s="7"/>
      <c r="E32" s="7"/>
      <c r="F32" s="7"/>
      <c r="G32" s="7"/>
      <c r="H32" s="7"/>
      <c r="I32" s="7"/>
      <c r="J32" s="38"/>
      <c r="L32" s="144" t="s">
        <v>605</v>
      </c>
      <c r="M32" s="144" t="s">
        <v>606</v>
      </c>
      <c r="N32" s="144" t="s">
        <v>607</v>
      </c>
      <c r="O32" s="144"/>
      <c r="P32" s="144" t="s">
        <v>608</v>
      </c>
      <c r="Q32" s="144"/>
      <c r="R32" s="145"/>
    </row>
    <row r="33" spans="1:18" ht="15" customHeight="1">
      <c r="A33" s="5" t="s">
        <v>577</v>
      </c>
      <c r="B33" s="5" t="s">
        <v>570</v>
      </c>
      <c r="C33" s="144" t="s">
        <v>571</v>
      </c>
      <c r="D33" s="144"/>
      <c r="E33" s="144"/>
      <c r="F33" s="15" t="s">
        <v>572</v>
      </c>
      <c r="G33" s="12" t="s">
        <v>573</v>
      </c>
      <c r="H33" s="5" t="s">
        <v>574</v>
      </c>
      <c r="I33" s="5" t="s">
        <v>575</v>
      </c>
      <c r="J33" s="38"/>
      <c r="L33" s="144"/>
      <c r="M33" s="144"/>
      <c r="N33" s="144"/>
      <c r="O33" s="144"/>
      <c r="P33" s="5" t="s">
        <v>609</v>
      </c>
      <c r="Q33" s="5" t="s">
        <v>610</v>
      </c>
      <c r="R33" s="146"/>
    </row>
    <row r="34" spans="1:18" ht="15" customHeight="1">
      <c r="A34" s="5">
        <v>2</v>
      </c>
      <c r="B34" s="11" t="s">
        <v>16</v>
      </c>
      <c r="C34" s="11">
        <v>2</v>
      </c>
      <c r="D34" s="4" t="s">
        <v>8</v>
      </c>
      <c r="E34" s="12">
        <v>69</v>
      </c>
      <c r="F34" s="29" t="s">
        <v>410</v>
      </c>
      <c r="G34" s="23" t="s">
        <v>411</v>
      </c>
      <c r="H34" s="112">
        <v>1280</v>
      </c>
      <c r="I34" s="5">
        <f>M34</f>
        <v>23</v>
      </c>
      <c r="J34" s="38">
        <f>IF(M34&lt;=6,"q","")</f>
      </c>
      <c r="L34" s="5">
        <f t="shared" si="2"/>
      </c>
      <c r="M34" s="5">
        <f t="shared" si="3"/>
        <v>23</v>
      </c>
      <c r="N34" s="11">
        <f t="shared" si="4"/>
      </c>
      <c r="O34" s="12">
        <f t="shared" si="5"/>
        <v>0</v>
      </c>
      <c r="P34" s="5">
        <f t="shared" si="6"/>
        <v>23</v>
      </c>
      <c r="Q34" s="5">
        <f t="shared" si="7"/>
        <v>23</v>
      </c>
      <c r="R34" s="91">
        <f t="shared" si="8"/>
        <v>1280.34</v>
      </c>
    </row>
    <row r="35" spans="1:18" ht="15" customHeight="1">
      <c r="A35" s="5">
        <v>3</v>
      </c>
      <c r="B35" s="11" t="s">
        <v>283</v>
      </c>
      <c r="C35" s="32">
        <v>8</v>
      </c>
      <c r="D35" s="7" t="s">
        <v>8</v>
      </c>
      <c r="E35" s="30">
        <v>2</v>
      </c>
      <c r="F35" s="29" t="s">
        <v>213</v>
      </c>
      <c r="G35" s="23" t="s">
        <v>412</v>
      </c>
      <c r="H35" s="112">
        <v>1057</v>
      </c>
      <c r="I35" s="5">
        <f>M35</f>
        <v>5</v>
      </c>
      <c r="J35" s="38" t="str">
        <f>IF(M35&lt;=6,"q","")</f>
        <v>q</v>
      </c>
      <c r="L35" s="5">
        <f t="shared" si="2"/>
      </c>
      <c r="M35" s="5">
        <f t="shared" si="3"/>
        <v>5</v>
      </c>
      <c r="N35" s="11">
        <f t="shared" si="4"/>
      </c>
      <c r="O35" s="12">
        <f t="shared" si="5"/>
        <v>0</v>
      </c>
      <c r="P35" s="5">
        <f t="shared" si="6"/>
        <v>5</v>
      </c>
      <c r="Q35" s="5">
        <f t="shared" si="7"/>
        <v>5</v>
      </c>
      <c r="R35" s="91">
        <f t="shared" si="8"/>
        <v>1057.35</v>
      </c>
    </row>
    <row r="36" spans="1:18" ht="15" customHeight="1">
      <c r="A36" s="5">
        <v>4</v>
      </c>
      <c r="B36" s="11" t="s">
        <v>17</v>
      </c>
      <c r="C36" s="11">
        <v>3</v>
      </c>
      <c r="D36" s="4" t="s">
        <v>8</v>
      </c>
      <c r="E36" s="12">
        <v>25</v>
      </c>
      <c r="F36" s="29" t="s">
        <v>413</v>
      </c>
      <c r="G36" s="23" t="s">
        <v>414</v>
      </c>
      <c r="H36" s="112">
        <v>1172</v>
      </c>
      <c r="I36" s="5">
        <f>M36</f>
        <v>17</v>
      </c>
      <c r="J36" s="38">
        <f>IF(M36&lt;=6,"q","")</f>
      </c>
      <c r="L36" s="5">
        <f t="shared" si="2"/>
      </c>
      <c r="M36" s="5">
        <f t="shared" si="3"/>
        <v>17</v>
      </c>
      <c r="N36" s="11">
        <f t="shared" si="4"/>
      </c>
      <c r="O36" s="12">
        <f t="shared" si="5"/>
        <v>0</v>
      </c>
      <c r="P36" s="5">
        <f t="shared" si="6"/>
        <v>17</v>
      </c>
      <c r="Q36" s="5">
        <f t="shared" si="7"/>
        <v>17</v>
      </c>
      <c r="R36" s="91">
        <f t="shared" si="8"/>
        <v>1172.36</v>
      </c>
    </row>
    <row r="37" spans="1:18" ht="15" customHeight="1">
      <c r="A37" s="5">
        <v>5</v>
      </c>
      <c r="B37" s="11" t="s">
        <v>18</v>
      </c>
      <c r="C37" s="32">
        <v>1</v>
      </c>
      <c r="D37" s="7" t="s">
        <v>8</v>
      </c>
      <c r="E37" s="30">
        <v>22</v>
      </c>
      <c r="F37" s="29" t="s">
        <v>415</v>
      </c>
      <c r="G37" s="23" t="s">
        <v>416</v>
      </c>
      <c r="H37" s="112" t="s">
        <v>661</v>
      </c>
      <c r="I37" s="5">
        <f>M37</f>
      </c>
      <c r="J37" s="38">
        <f>IF(M37&lt;=6,"q","")</f>
      </c>
      <c r="L37" s="5">
        <f t="shared" si="2"/>
      </c>
      <c r="M37" s="5">
        <f t="shared" si="3"/>
      </c>
      <c r="N37" s="11">
        <f t="shared" si="4"/>
      </c>
      <c r="O37" s="12">
        <f t="shared" si="5"/>
        <v>0</v>
      </c>
      <c r="P37" s="5">
        <f t="shared" si="6"/>
      </c>
      <c r="Q37" s="5">
        <f t="shared" si="7"/>
      </c>
      <c r="R37" s="91">
        <f t="shared" si="8"/>
      </c>
    </row>
    <row r="38" spans="1:18" ht="15" customHeight="1">
      <c r="A38" s="5">
        <v>6</v>
      </c>
      <c r="B38" s="11" t="s">
        <v>288</v>
      </c>
      <c r="C38" s="11">
        <v>7</v>
      </c>
      <c r="D38" s="4" t="s">
        <v>8</v>
      </c>
      <c r="E38" s="12">
        <v>10</v>
      </c>
      <c r="F38" s="29" t="s">
        <v>179</v>
      </c>
      <c r="G38" s="23" t="s">
        <v>125</v>
      </c>
      <c r="H38" s="112">
        <v>962</v>
      </c>
      <c r="I38" s="5">
        <f>M38</f>
        <v>1</v>
      </c>
      <c r="J38" s="38" t="str">
        <f>IF(M38&lt;=6,"q","")</f>
        <v>q</v>
      </c>
      <c r="L38" s="5">
        <f t="shared" si="2"/>
      </c>
      <c r="M38" s="5">
        <f t="shared" si="3"/>
        <v>1</v>
      </c>
      <c r="N38" s="11">
        <f t="shared" si="4"/>
      </c>
      <c r="O38" s="12">
        <f t="shared" si="5"/>
        <v>0</v>
      </c>
      <c r="P38" s="5">
        <f t="shared" si="6"/>
        <v>1</v>
      </c>
      <c r="Q38" s="5">
        <f t="shared" si="7"/>
        <v>1</v>
      </c>
      <c r="R38" s="91">
        <f t="shared" si="8"/>
        <v>962.38</v>
      </c>
    </row>
    <row r="39" spans="2:18" ht="15" customHeight="1">
      <c r="B39" s="7"/>
      <c r="C39" s="7"/>
      <c r="D39" s="7"/>
      <c r="E39" s="7"/>
      <c r="F39" s="7"/>
      <c r="G39" s="7"/>
      <c r="H39" s="7"/>
      <c r="I39" s="7"/>
      <c r="J39" s="42" t="s">
        <v>668</v>
      </c>
      <c r="L39" s="14"/>
      <c r="M39" s="14"/>
      <c r="N39" s="14"/>
      <c r="O39" s="14"/>
      <c r="P39" s="14"/>
      <c r="Q39" s="14"/>
      <c r="R39" s="114"/>
    </row>
    <row r="40" spans="2:18" ht="15" customHeight="1">
      <c r="B40" s="7" t="s">
        <v>417</v>
      </c>
      <c r="C40" s="7"/>
      <c r="D40" s="7"/>
      <c r="E40" s="7"/>
      <c r="F40" s="7"/>
      <c r="G40" s="7"/>
      <c r="H40" s="7"/>
      <c r="I40" s="7"/>
      <c r="J40" s="38"/>
      <c r="L40" s="144" t="s">
        <v>605</v>
      </c>
      <c r="M40" s="144" t="s">
        <v>606</v>
      </c>
      <c r="N40" s="144" t="s">
        <v>607</v>
      </c>
      <c r="O40" s="144"/>
      <c r="P40" s="144" t="s">
        <v>608</v>
      </c>
      <c r="Q40" s="144"/>
      <c r="R40" s="145"/>
    </row>
    <row r="41" spans="1:18" ht="13.5">
      <c r="A41" s="5" t="s">
        <v>577</v>
      </c>
      <c r="B41" s="5" t="s">
        <v>570</v>
      </c>
      <c r="C41" s="144" t="s">
        <v>571</v>
      </c>
      <c r="D41" s="144"/>
      <c r="E41" s="144"/>
      <c r="F41" s="15" t="s">
        <v>572</v>
      </c>
      <c r="G41" s="12" t="s">
        <v>573</v>
      </c>
      <c r="H41" s="5" t="s">
        <v>574</v>
      </c>
      <c r="I41" s="5" t="s">
        <v>575</v>
      </c>
      <c r="J41" s="38"/>
      <c r="L41" s="144"/>
      <c r="M41" s="144"/>
      <c r="N41" s="144"/>
      <c r="O41" s="144"/>
      <c r="P41" s="5" t="s">
        <v>609</v>
      </c>
      <c r="Q41" s="5" t="s">
        <v>610</v>
      </c>
      <c r="R41" s="146"/>
    </row>
    <row r="42" spans="1:18" ht="15" customHeight="1">
      <c r="A42" s="5">
        <v>2</v>
      </c>
      <c r="B42" s="11" t="s">
        <v>16</v>
      </c>
      <c r="C42" s="11">
        <v>2</v>
      </c>
      <c r="D42" s="4" t="s">
        <v>8</v>
      </c>
      <c r="E42" s="12">
        <v>68</v>
      </c>
      <c r="F42" s="29" t="s">
        <v>418</v>
      </c>
      <c r="G42" s="23" t="s">
        <v>419</v>
      </c>
      <c r="H42" s="112">
        <v>1179</v>
      </c>
      <c r="I42" s="5">
        <f>M42</f>
        <v>18</v>
      </c>
      <c r="J42" s="38">
        <f>IF(M42&lt;=6,"q","")</f>
      </c>
      <c r="L42" s="5">
        <f t="shared" si="2"/>
      </c>
      <c r="M42" s="5">
        <f t="shared" si="3"/>
        <v>18</v>
      </c>
      <c r="N42" s="11">
        <f t="shared" si="4"/>
      </c>
      <c r="O42" s="12">
        <f t="shared" si="5"/>
        <v>0</v>
      </c>
      <c r="P42" s="5">
        <f t="shared" si="6"/>
        <v>18</v>
      </c>
      <c r="Q42" s="5">
        <f t="shared" si="7"/>
        <v>18</v>
      </c>
      <c r="R42" s="91">
        <f t="shared" si="8"/>
        <v>1179.42</v>
      </c>
    </row>
    <row r="43" spans="1:18" ht="15" customHeight="1">
      <c r="A43" s="5">
        <v>3</v>
      </c>
      <c r="B43" s="11" t="s">
        <v>18</v>
      </c>
      <c r="C43" s="32">
        <v>1</v>
      </c>
      <c r="D43" s="7" t="s">
        <v>8</v>
      </c>
      <c r="E43" s="30">
        <v>31</v>
      </c>
      <c r="F43" s="29" t="s">
        <v>420</v>
      </c>
      <c r="G43" s="23" t="s">
        <v>421</v>
      </c>
      <c r="H43" s="112">
        <v>1209</v>
      </c>
      <c r="I43" s="5">
        <f>M43</f>
        <v>20</v>
      </c>
      <c r="J43" s="38">
        <f>IF(M43&lt;=6,"q","")</f>
      </c>
      <c r="L43" s="5">
        <f t="shared" si="2"/>
      </c>
      <c r="M43" s="5">
        <f t="shared" si="3"/>
        <v>20</v>
      </c>
      <c r="N43" s="11">
        <f t="shared" si="4"/>
      </c>
      <c r="O43" s="12">
        <f t="shared" si="5"/>
        <v>0</v>
      </c>
      <c r="P43" s="5">
        <f t="shared" si="6"/>
        <v>20</v>
      </c>
      <c r="Q43" s="5">
        <f t="shared" si="7"/>
        <v>20</v>
      </c>
      <c r="R43" s="91">
        <f t="shared" si="8"/>
        <v>1209.43</v>
      </c>
    </row>
    <row r="44" spans="1:18" ht="15" customHeight="1">
      <c r="A44" s="5">
        <v>4</v>
      </c>
      <c r="B44" s="11" t="s">
        <v>288</v>
      </c>
      <c r="C44" s="11">
        <v>7</v>
      </c>
      <c r="D44" s="4" t="s">
        <v>8</v>
      </c>
      <c r="E44" s="12">
        <v>4</v>
      </c>
      <c r="F44" s="29" t="s">
        <v>115</v>
      </c>
      <c r="G44" s="23" t="s">
        <v>116</v>
      </c>
      <c r="H44" s="112">
        <v>1101</v>
      </c>
      <c r="I44" s="5">
        <f>M44</f>
        <v>12</v>
      </c>
      <c r="J44" s="38">
        <f>IF(M44&lt;=6,"q","")</f>
      </c>
      <c r="L44" s="5">
        <f t="shared" si="2"/>
      </c>
      <c r="M44" s="5">
        <f t="shared" si="3"/>
        <v>12</v>
      </c>
      <c r="N44" s="11">
        <f t="shared" si="4"/>
      </c>
      <c r="O44" s="12">
        <f t="shared" si="5"/>
        <v>0</v>
      </c>
      <c r="P44" s="5">
        <f t="shared" si="6"/>
        <v>12</v>
      </c>
      <c r="Q44" s="5">
        <f t="shared" si="7"/>
        <v>12</v>
      </c>
      <c r="R44" s="91">
        <f t="shared" si="8"/>
        <v>1101.44</v>
      </c>
    </row>
    <row r="45" spans="1:18" ht="15" customHeight="1">
      <c r="A45" s="5">
        <v>5</v>
      </c>
      <c r="B45" s="11" t="s">
        <v>18</v>
      </c>
      <c r="C45" s="32">
        <v>1</v>
      </c>
      <c r="D45" s="7" t="s">
        <v>8</v>
      </c>
      <c r="E45" s="30">
        <v>48</v>
      </c>
      <c r="F45" s="29" t="s">
        <v>422</v>
      </c>
      <c r="G45" s="23" t="s">
        <v>423</v>
      </c>
      <c r="H45" s="112">
        <v>1058</v>
      </c>
      <c r="I45" s="5">
        <f>M45</f>
        <v>6</v>
      </c>
      <c r="J45" s="38" t="str">
        <f>IF(M45&lt;=6,"q","")</f>
        <v>q</v>
      </c>
      <c r="L45" s="5">
        <f t="shared" si="2"/>
      </c>
      <c r="M45" s="5">
        <f t="shared" si="3"/>
        <v>6</v>
      </c>
      <c r="N45" s="11">
        <f t="shared" si="4"/>
      </c>
      <c r="O45" s="12">
        <f t="shared" si="5"/>
        <v>0</v>
      </c>
      <c r="P45" s="5">
        <f t="shared" si="6"/>
        <v>6</v>
      </c>
      <c r="Q45" s="5">
        <f t="shared" si="7"/>
        <v>6</v>
      </c>
      <c r="R45" s="91">
        <f t="shared" si="8"/>
        <v>1058.45</v>
      </c>
    </row>
    <row r="46" spans="1:18" ht="15" customHeight="1">
      <c r="A46" s="5">
        <v>6</v>
      </c>
      <c r="B46" s="11" t="s">
        <v>17</v>
      </c>
      <c r="C46" s="11">
        <v>3</v>
      </c>
      <c r="D46" s="4" t="s">
        <v>8</v>
      </c>
      <c r="E46" s="12">
        <v>8</v>
      </c>
      <c r="F46" s="29" t="s">
        <v>424</v>
      </c>
      <c r="G46" s="23" t="s">
        <v>425</v>
      </c>
      <c r="H46" s="112">
        <v>1308</v>
      </c>
      <c r="I46" s="5">
        <f>M46</f>
        <v>24</v>
      </c>
      <c r="J46" s="38">
        <f>IF(M46&lt;=6,"q","")</f>
      </c>
      <c r="L46" s="5">
        <f t="shared" si="2"/>
      </c>
      <c r="M46" s="5">
        <f t="shared" si="3"/>
        <v>24</v>
      </c>
      <c r="N46" s="11">
        <f t="shared" si="4"/>
      </c>
      <c r="O46" s="12">
        <f t="shared" si="5"/>
        <v>0</v>
      </c>
      <c r="P46" s="5">
        <f t="shared" si="6"/>
        <v>24</v>
      </c>
      <c r="Q46" s="5">
        <f t="shared" si="7"/>
        <v>24</v>
      </c>
      <c r="R46" s="91">
        <f t="shared" si="8"/>
        <v>1308.46</v>
      </c>
    </row>
    <row r="47" spans="2:9" ht="15" customHeight="1">
      <c r="B47" s="14"/>
      <c r="C47" s="7"/>
      <c r="D47" s="7"/>
      <c r="E47" s="7"/>
      <c r="F47" s="14"/>
      <c r="G47" s="14"/>
      <c r="H47" s="14"/>
      <c r="I47" s="14"/>
    </row>
    <row r="48" spans="2:10" ht="15" customHeight="1">
      <c r="B48" s="7"/>
      <c r="C48" s="7"/>
      <c r="D48" s="7"/>
      <c r="E48" s="7"/>
      <c r="F48" s="7"/>
      <c r="G48" s="7"/>
      <c r="H48" s="7"/>
      <c r="I48" s="7"/>
      <c r="J48" s="85" t="s">
        <v>595</v>
      </c>
    </row>
    <row r="49" ht="15" customHeight="1"/>
    <row r="51" spans="2:18" ht="13.5">
      <c r="B51" s="2" t="s">
        <v>579</v>
      </c>
      <c r="L51" s="144" t="s">
        <v>603</v>
      </c>
      <c r="M51" s="144" t="s">
        <v>604</v>
      </c>
      <c r="N51" s="149" t="s">
        <v>600</v>
      </c>
      <c r="O51" s="150"/>
      <c r="P51" s="142" t="s">
        <v>597</v>
      </c>
      <c r="Q51" s="143"/>
      <c r="R51" s="145"/>
    </row>
    <row r="52" spans="1:18" ht="13.5">
      <c r="A52" s="5" t="s">
        <v>577</v>
      </c>
      <c r="B52" s="5" t="s">
        <v>570</v>
      </c>
      <c r="C52" s="144" t="s">
        <v>571</v>
      </c>
      <c r="D52" s="144"/>
      <c r="E52" s="144"/>
      <c r="F52" s="15" t="s">
        <v>572</v>
      </c>
      <c r="G52" s="23" t="s">
        <v>573</v>
      </c>
      <c r="H52" s="5" t="s">
        <v>624</v>
      </c>
      <c r="I52" s="5" t="s">
        <v>575</v>
      </c>
      <c r="K52" s="2" t="s">
        <v>601</v>
      </c>
      <c r="L52" s="144"/>
      <c r="M52" s="144"/>
      <c r="N52" s="151"/>
      <c r="O52" s="152"/>
      <c r="P52" s="5" t="s">
        <v>598</v>
      </c>
      <c r="Q52" s="5" t="s">
        <v>599</v>
      </c>
      <c r="R52" s="146"/>
    </row>
    <row r="53" spans="1:18" ht="15" customHeight="1">
      <c r="A53" s="5">
        <v>1</v>
      </c>
      <c r="B53" s="5" t="str">
        <f aca="true" t="shared" si="9" ref="B53:B58">INDEX($B$8:$H$46,MATCH($K53,$M$8:$M$46,0),1)</f>
        <v>東八田</v>
      </c>
      <c r="C53" s="11">
        <f aca="true" t="shared" si="10" ref="C53:C58">INDEX($B$8:$H$46,MATCH($K53,$M$8:$M$46,0),2)</f>
        <v>8</v>
      </c>
      <c r="D53" s="4" t="str">
        <f aca="true" t="shared" si="11" ref="D53:D58">INDEX($B$8:$H$46,MATCH($K53,$M$8:$M$46,0),3)</f>
        <v>-</v>
      </c>
      <c r="E53" s="12">
        <f aca="true" t="shared" si="12" ref="E53:E58">INDEX($B$8:$H$46,MATCH($K53,$M$8:$M$46,0),4)</f>
        <v>2</v>
      </c>
      <c r="F53" s="15" t="str">
        <f aca="true" t="shared" si="13" ref="F53:F58">INDEX($B$8:$H$46,MATCH($K53,$M$8:$M$46,0),5)</f>
        <v>梅垣　有優美</v>
      </c>
      <c r="G53" s="23" t="str">
        <f aca="true" t="shared" si="14" ref="G53:G58">INDEX($B$8:$H$46,MATCH($K53,$M$8:$M$46,0),6)</f>
        <v>うめがき　あゆみ</v>
      </c>
      <c r="H53" s="112">
        <v>1066</v>
      </c>
      <c r="I53" s="5">
        <f aca="true" t="shared" si="15" ref="I53:I58">M53</f>
        <v>6</v>
      </c>
      <c r="K53" s="2">
        <v>5</v>
      </c>
      <c r="L53" s="87">
        <f aca="true" t="shared" si="16" ref="L53:L58">IF(M53&lt;&gt;P53,"修正済","")</f>
      </c>
      <c r="M53" s="5">
        <f aca="true" t="shared" si="17" ref="M53:M58">P53</f>
        <v>6</v>
      </c>
      <c r="N53" s="48">
        <f aca="true" t="shared" si="18" ref="N53:N58">IF(ISTEXT(O53),Q53-1,"")</f>
      </c>
      <c r="O53" s="49">
        <f aca="true" t="shared" si="19" ref="O53:O58">IF(P53&lt;&gt;Q53,"位修正",)</f>
        <v>0</v>
      </c>
      <c r="P53" s="5">
        <f aca="true" t="shared" si="20" ref="P53:P58">IF(ISNUMBER(H53),RANK(H53,$H$53:$H$58,1),"")</f>
        <v>6</v>
      </c>
      <c r="Q53" s="88">
        <f aca="true" t="shared" si="21" ref="Q53:Q58">IF(ISNUMBER(R53),RANK(R53,$R$53:$R$58,1),"")</f>
        <v>6</v>
      </c>
      <c r="R53" s="89">
        <f aca="true" t="shared" si="22" ref="R53:R58">IF(ISNUMBER(H53),H53+ROW()/100,"")</f>
        <v>1066.53</v>
      </c>
    </row>
    <row r="54" spans="1:18" ht="15" customHeight="1">
      <c r="A54" s="5">
        <v>2</v>
      </c>
      <c r="B54" s="5" t="str">
        <f t="shared" si="9"/>
        <v>西八田</v>
      </c>
      <c r="C54" s="11">
        <f t="shared" si="10"/>
        <v>7</v>
      </c>
      <c r="D54" s="4" t="str">
        <f t="shared" si="11"/>
        <v>-</v>
      </c>
      <c r="E54" s="12">
        <f t="shared" si="12"/>
        <v>3</v>
      </c>
      <c r="F54" s="15" t="str">
        <f t="shared" si="13"/>
        <v>木下　夏希</v>
      </c>
      <c r="G54" s="23" t="str">
        <f t="shared" si="14"/>
        <v>きのした　なつき</v>
      </c>
      <c r="H54" s="112">
        <v>987</v>
      </c>
      <c r="I54" s="5">
        <f t="shared" si="15"/>
        <v>3</v>
      </c>
      <c r="K54" s="2">
        <v>3</v>
      </c>
      <c r="L54" s="87">
        <f t="shared" si="16"/>
      </c>
      <c r="M54" s="5">
        <f t="shared" si="17"/>
        <v>3</v>
      </c>
      <c r="N54" s="48">
        <f t="shared" si="18"/>
      </c>
      <c r="O54" s="49">
        <f t="shared" si="19"/>
        <v>0</v>
      </c>
      <c r="P54" s="5">
        <f t="shared" si="20"/>
        <v>3</v>
      </c>
      <c r="Q54" s="88">
        <f t="shared" si="21"/>
        <v>3</v>
      </c>
      <c r="R54" s="89">
        <f t="shared" si="22"/>
        <v>987.54</v>
      </c>
    </row>
    <row r="55" spans="1:18" ht="15" customHeight="1">
      <c r="A55" s="5">
        <v>3</v>
      </c>
      <c r="B55" s="5" t="str">
        <f t="shared" si="9"/>
        <v>西八田</v>
      </c>
      <c r="C55" s="11">
        <f t="shared" si="10"/>
        <v>7</v>
      </c>
      <c r="D55" s="4" t="str">
        <f t="shared" si="11"/>
        <v>-</v>
      </c>
      <c r="E55" s="12">
        <f t="shared" si="12"/>
        <v>10</v>
      </c>
      <c r="F55" s="15" t="str">
        <f t="shared" si="13"/>
        <v>山下　亜優香</v>
      </c>
      <c r="G55" s="23" t="str">
        <f t="shared" si="14"/>
        <v>やました　あゆか</v>
      </c>
      <c r="H55" s="112">
        <v>935</v>
      </c>
      <c r="I55" s="5">
        <f t="shared" si="15"/>
        <v>1</v>
      </c>
      <c r="K55" s="2">
        <v>1</v>
      </c>
      <c r="L55" s="87">
        <f t="shared" si="16"/>
      </c>
      <c r="M55" s="5">
        <f t="shared" si="17"/>
        <v>1</v>
      </c>
      <c r="N55" s="48">
        <f t="shared" si="18"/>
      </c>
      <c r="O55" s="49">
        <f t="shared" si="19"/>
        <v>0</v>
      </c>
      <c r="P55" s="5">
        <f t="shared" si="20"/>
        <v>1</v>
      </c>
      <c r="Q55" s="88">
        <f t="shared" si="21"/>
        <v>1</v>
      </c>
      <c r="R55" s="89">
        <f t="shared" si="22"/>
        <v>935.55</v>
      </c>
    </row>
    <row r="56" spans="1:18" ht="15" customHeight="1">
      <c r="A56" s="5">
        <v>4</v>
      </c>
      <c r="B56" s="5" t="str">
        <f t="shared" si="9"/>
        <v>西八田</v>
      </c>
      <c r="C56" s="11">
        <f t="shared" si="10"/>
        <v>7</v>
      </c>
      <c r="D56" s="4" t="str">
        <f t="shared" si="11"/>
        <v>-</v>
      </c>
      <c r="E56" s="12">
        <f t="shared" si="12"/>
        <v>1</v>
      </c>
      <c r="F56" s="15" t="str">
        <f t="shared" si="13"/>
        <v>北村　愛水華</v>
      </c>
      <c r="G56" s="23" t="str">
        <f t="shared" si="14"/>
        <v>きたむら　あみか</v>
      </c>
      <c r="H56" s="112">
        <v>963</v>
      </c>
      <c r="I56" s="5">
        <f t="shared" si="15"/>
        <v>2</v>
      </c>
      <c r="K56" s="2">
        <v>2</v>
      </c>
      <c r="L56" s="87">
        <f t="shared" si="16"/>
      </c>
      <c r="M56" s="5">
        <f t="shared" si="17"/>
        <v>2</v>
      </c>
      <c r="N56" s="48">
        <f t="shared" si="18"/>
      </c>
      <c r="O56" s="49">
        <f t="shared" si="19"/>
        <v>0</v>
      </c>
      <c r="P56" s="5">
        <f t="shared" si="20"/>
        <v>2</v>
      </c>
      <c r="Q56" s="88">
        <f t="shared" si="21"/>
        <v>2</v>
      </c>
      <c r="R56" s="89">
        <f t="shared" si="22"/>
        <v>963.56</v>
      </c>
    </row>
    <row r="57" spans="1:18" ht="15" customHeight="1">
      <c r="A57" s="5">
        <v>5</v>
      </c>
      <c r="B57" s="5" t="str">
        <f t="shared" si="9"/>
        <v>吉美</v>
      </c>
      <c r="C57" s="11">
        <f t="shared" si="10"/>
        <v>6</v>
      </c>
      <c r="D57" s="4" t="str">
        <f t="shared" si="11"/>
        <v>-</v>
      </c>
      <c r="E57" s="12">
        <f t="shared" si="12"/>
        <v>14</v>
      </c>
      <c r="F57" s="15" t="str">
        <f t="shared" si="13"/>
        <v>寺垣　亜美</v>
      </c>
      <c r="G57" s="23" t="str">
        <f t="shared" si="14"/>
        <v>てらがき　あみ</v>
      </c>
      <c r="H57" s="112">
        <v>1035</v>
      </c>
      <c r="I57" s="5">
        <f t="shared" si="15"/>
        <v>5</v>
      </c>
      <c r="K57" s="2">
        <v>4</v>
      </c>
      <c r="L57" s="87">
        <f t="shared" si="16"/>
      </c>
      <c r="M57" s="5">
        <f t="shared" si="17"/>
        <v>5</v>
      </c>
      <c r="N57" s="48">
        <f t="shared" si="18"/>
      </c>
      <c r="O57" s="49">
        <f t="shared" si="19"/>
        <v>0</v>
      </c>
      <c r="P57" s="5">
        <f t="shared" si="20"/>
        <v>5</v>
      </c>
      <c r="Q57" s="88">
        <f t="shared" si="21"/>
        <v>5</v>
      </c>
      <c r="R57" s="89">
        <f t="shared" si="22"/>
        <v>1035.57</v>
      </c>
    </row>
    <row r="58" spans="1:18" ht="15" customHeight="1">
      <c r="A58" s="5">
        <v>6</v>
      </c>
      <c r="B58" s="5" t="str">
        <f t="shared" si="9"/>
        <v>綾部</v>
      </c>
      <c r="C58" s="11">
        <f t="shared" si="10"/>
        <v>1</v>
      </c>
      <c r="D58" s="4" t="str">
        <f t="shared" si="11"/>
        <v>-</v>
      </c>
      <c r="E58" s="12">
        <f t="shared" si="12"/>
        <v>48</v>
      </c>
      <c r="F58" s="15" t="str">
        <f t="shared" si="13"/>
        <v>太田　千尋</v>
      </c>
      <c r="G58" s="23" t="str">
        <f t="shared" si="14"/>
        <v>おおた　ちひろ</v>
      </c>
      <c r="H58" s="112">
        <v>1026</v>
      </c>
      <c r="I58" s="5">
        <f t="shared" si="15"/>
        <v>4</v>
      </c>
      <c r="K58" s="2">
        <v>6</v>
      </c>
      <c r="L58" s="87">
        <f t="shared" si="16"/>
      </c>
      <c r="M58" s="5">
        <f t="shared" si="17"/>
        <v>4</v>
      </c>
      <c r="N58" s="48">
        <f t="shared" si="18"/>
      </c>
      <c r="O58" s="49">
        <f t="shared" si="19"/>
        <v>0</v>
      </c>
      <c r="P58" s="5">
        <f t="shared" si="20"/>
        <v>4</v>
      </c>
      <c r="Q58" s="88">
        <f t="shared" si="21"/>
        <v>4</v>
      </c>
      <c r="R58" s="89">
        <f t="shared" si="22"/>
        <v>1026.58</v>
      </c>
    </row>
    <row r="59" ht="15" customHeight="1"/>
    <row r="60" ht="22.5" customHeight="1">
      <c r="G60" s="41">
        <v>22</v>
      </c>
    </row>
    <row r="62" spans="1:9" ht="13.5">
      <c r="A62" s="122"/>
      <c r="B62" s="122" t="s">
        <v>579</v>
      </c>
      <c r="C62" s="122"/>
      <c r="D62" s="122"/>
      <c r="E62" s="122"/>
      <c r="F62" s="122"/>
      <c r="G62" s="122"/>
      <c r="H62" s="122"/>
      <c r="I62" s="122"/>
    </row>
    <row r="63" spans="1:9" ht="13.5">
      <c r="A63" s="124" t="s">
        <v>575</v>
      </c>
      <c r="B63" s="124" t="s">
        <v>570</v>
      </c>
      <c r="C63" s="154" t="s">
        <v>622</v>
      </c>
      <c r="D63" s="154"/>
      <c r="E63" s="154"/>
      <c r="F63" s="130" t="s">
        <v>572</v>
      </c>
      <c r="G63" s="129" t="s">
        <v>623</v>
      </c>
      <c r="H63" s="124" t="s">
        <v>624</v>
      </c>
      <c r="I63" s="124" t="s">
        <v>625</v>
      </c>
    </row>
    <row r="64" spans="1:9" ht="13.5">
      <c r="A64" s="124">
        <v>1</v>
      </c>
      <c r="B64" s="124" t="str">
        <f aca="true" t="shared" si="23" ref="B64:B69">INDEX($B$53:$H$58,MATCH($A64,$M$53:$M$58,0),1)</f>
        <v>西八田</v>
      </c>
      <c r="C64" s="128">
        <f aca="true" t="shared" si="24" ref="C64:C69">INDEX($B$53:$H$58,MATCH($A64,$M$53:$M$58,0),2)</f>
        <v>7</v>
      </c>
      <c r="D64" s="126" t="str">
        <f aca="true" t="shared" si="25" ref="D64:D69">INDEX($B$53:$H$58,MATCH($A64,$M$53:$M$58,0),3)</f>
        <v>-</v>
      </c>
      <c r="E64" s="129">
        <f aca="true" t="shared" si="26" ref="E64:E69">INDEX($B$53:$H$58,MATCH($A64,$M$53:$M$58,0),4)</f>
        <v>10</v>
      </c>
      <c r="F64" s="124" t="str">
        <f aca="true" t="shared" si="27" ref="F64:F69">INDEX($B$53:$H$58,MATCH($A64,$M$53:$M$58,0),5)</f>
        <v>山下　亜優香</v>
      </c>
      <c r="G64" s="124" t="str">
        <f aca="true" t="shared" si="28" ref="G64:G69">INDEX($B$53:$H$58,MATCH($A64,$M$53:$M$58,0),6)</f>
        <v>やました　あゆか</v>
      </c>
      <c r="H64" s="133">
        <f aca="true" t="shared" si="29" ref="H64:H69">INDEX($B$53:$H$58,MATCH($A64,$M$53:$M$58,0),7)</f>
        <v>935</v>
      </c>
      <c r="I64" s="131">
        <f aca="true" t="shared" si="30" ref="I64:I69">ROUNDUP(H64,-1)/10</f>
        <v>94</v>
      </c>
    </row>
    <row r="65" spans="1:9" ht="13.5">
      <c r="A65" s="124">
        <v>2</v>
      </c>
      <c r="B65" s="124" t="str">
        <f t="shared" si="23"/>
        <v>西八田</v>
      </c>
      <c r="C65" s="128">
        <f t="shared" si="24"/>
        <v>7</v>
      </c>
      <c r="D65" s="126" t="str">
        <f t="shared" si="25"/>
        <v>-</v>
      </c>
      <c r="E65" s="129">
        <f t="shared" si="26"/>
        <v>1</v>
      </c>
      <c r="F65" s="124" t="str">
        <f t="shared" si="27"/>
        <v>北村　愛水華</v>
      </c>
      <c r="G65" s="124" t="str">
        <f t="shared" si="28"/>
        <v>きたむら　あみか</v>
      </c>
      <c r="H65" s="133">
        <f t="shared" si="29"/>
        <v>963</v>
      </c>
      <c r="I65" s="131">
        <f t="shared" si="30"/>
        <v>97</v>
      </c>
    </row>
    <row r="66" spans="1:9" ht="13.5">
      <c r="A66" s="124">
        <v>3</v>
      </c>
      <c r="B66" s="124" t="str">
        <f t="shared" si="23"/>
        <v>西八田</v>
      </c>
      <c r="C66" s="128">
        <f t="shared" si="24"/>
        <v>7</v>
      </c>
      <c r="D66" s="126" t="str">
        <f t="shared" si="25"/>
        <v>-</v>
      </c>
      <c r="E66" s="129">
        <f t="shared" si="26"/>
        <v>3</v>
      </c>
      <c r="F66" s="124" t="str">
        <f t="shared" si="27"/>
        <v>木下　夏希</v>
      </c>
      <c r="G66" s="124" t="str">
        <f t="shared" si="28"/>
        <v>きのした　なつき</v>
      </c>
      <c r="H66" s="133">
        <f t="shared" si="29"/>
        <v>987</v>
      </c>
      <c r="I66" s="131">
        <f t="shared" si="30"/>
        <v>99</v>
      </c>
    </row>
    <row r="67" spans="1:9" ht="13.5">
      <c r="A67" s="122">
        <v>4</v>
      </c>
      <c r="B67" s="124" t="str">
        <f t="shared" si="23"/>
        <v>綾部</v>
      </c>
      <c r="C67" s="128">
        <f t="shared" si="24"/>
        <v>1</v>
      </c>
      <c r="D67" s="126" t="str">
        <f t="shared" si="25"/>
        <v>-</v>
      </c>
      <c r="E67" s="129">
        <f t="shared" si="26"/>
        <v>48</v>
      </c>
      <c r="F67" s="124" t="str">
        <f t="shared" si="27"/>
        <v>太田　千尋</v>
      </c>
      <c r="G67" s="124" t="str">
        <f t="shared" si="28"/>
        <v>おおた　ちひろ</v>
      </c>
      <c r="H67" s="133">
        <f t="shared" si="29"/>
        <v>1026</v>
      </c>
      <c r="I67" s="131">
        <f t="shared" si="30"/>
        <v>103</v>
      </c>
    </row>
    <row r="68" spans="1:9" ht="13.5">
      <c r="A68" s="124">
        <v>5</v>
      </c>
      <c r="B68" s="124" t="str">
        <f t="shared" si="23"/>
        <v>吉美</v>
      </c>
      <c r="C68" s="128">
        <f t="shared" si="24"/>
        <v>6</v>
      </c>
      <c r="D68" s="126" t="str">
        <f t="shared" si="25"/>
        <v>-</v>
      </c>
      <c r="E68" s="129">
        <f t="shared" si="26"/>
        <v>14</v>
      </c>
      <c r="F68" s="124" t="str">
        <f t="shared" si="27"/>
        <v>寺垣　亜美</v>
      </c>
      <c r="G68" s="124" t="str">
        <f t="shared" si="28"/>
        <v>てらがき　あみ</v>
      </c>
      <c r="H68" s="133">
        <f t="shared" si="29"/>
        <v>1035</v>
      </c>
      <c r="I68" s="131">
        <f t="shared" si="30"/>
        <v>104</v>
      </c>
    </row>
    <row r="69" spans="1:9" ht="13.5">
      <c r="A69" s="124">
        <v>6</v>
      </c>
      <c r="B69" s="124" t="str">
        <f t="shared" si="23"/>
        <v>東八田</v>
      </c>
      <c r="C69" s="128">
        <f t="shared" si="24"/>
        <v>8</v>
      </c>
      <c r="D69" s="126" t="str">
        <f t="shared" si="25"/>
        <v>-</v>
      </c>
      <c r="E69" s="129">
        <f t="shared" si="26"/>
        <v>2</v>
      </c>
      <c r="F69" s="124" t="str">
        <f t="shared" si="27"/>
        <v>梅垣　有優美</v>
      </c>
      <c r="G69" s="124" t="str">
        <f t="shared" si="28"/>
        <v>うめがき　あゆみ</v>
      </c>
      <c r="H69" s="133">
        <f t="shared" si="29"/>
        <v>1066</v>
      </c>
      <c r="I69" s="131">
        <f t="shared" si="30"/>
        <v>107</v>
      </c>
    </row>
    <row r="70" spans="1:9" ht="13.5">
      <c r="A70" s="122"/>
      <c r="B70" s="122"/>
      <c r="C70" s="122"/>
      <c r="D70" s="122"/>
      <c r="E70" s="122"/>
      <c r="F70" s="122"/>
      <c r="G70" s="122"/>
      <c r="H70" s="122"/>
      <c r="I70" s="122"/>
    </row>
    <row r="71" spans="1:9" ht="13.5">
      <c r="A71" s="132" t="s">
        <v>596</v>
      </c>
      <c r="B71" s="122"/>
      <c r="C71" s="122"/>
      <c r="D71" s="122"/>
      <c r="E71" s="122"/>
      <c r="F71" s="122"/>
      <c r="G71" s="122"/>
      <c r="H71" s="122"/>
      <c r="I71" s="122"/>
    </row>
  </sheetData>
  <sheetProtection/>
  <mergeCells count="43">
    <mergeCell ref="R7:R8"/>
    <mergeCell ref="N40:O41"/>
    <mergeCell ref="P40:Q40"/>
    <mergeCell ref="R40:R41"/>
    <mergeCell ref="R32:R33"/>
    <mergeCell ref="R24:R25"/>
    <mergeCell ref="R16:R17"/>
    <mergeCell ref="P7:Q7"/>
    <mergeCell ref="P51:Q51"/>
    <mergeCell ref="R51:R52"/>
    <mergeCell ref="L16:L17"/>
    <mergeCell ref="M16:M17"/>
    <mergeCell ref="N16:O17"/>
    <mergeCell ref="P16:Q16"/>
    <mergeCell ref="L24:L25"/>
    <mergeCell ref="M24:M25"/>
    <mergeCell ref="N24:O25"/>
    <mergeCell ref="P24:Q24"/>
    <mergeCell ref="M32:M33"/>
    <mergeCell ref="N32:O33"/>
    <mergeCell ref="P32:Q32"/>
    <mergeCell ref="G6:I6"/>
    <mergeCell ref="C17:E17"/>
    <mergeCell ref="C25:E25"/>
    <mergeCell ref="C33:E33"/>
    <mergeCell ref="C8:E8"/>
    <mergeCell ref="C63:E63"/>
    <mergeCell ref="C41:E41"/>
    <mergeCell ref="C52:E52"/>
    <mergeCell ref="N7:O8"/>
    <mergeCell ref="M7:M8"/>
    <mergeCell ref="L7:L8"/>
    <mergeCell ref="M51:M52"/>
    <mergeCell ref="N51:O52"/>
    <mergeCell ref="L40:L41"/>
    <mergeCell ref="M40:M41"/>
    <mergeCell ref="L51:L52"/>
    <mergeCell ref="G5:I5"/>
    <mergeCell ref="C1:H2"/>
    <mergeCell ref="B3:E3"/>
    <mergeCell ref="B4:E4"/>
    <mergeCell ref="G4:H4"/>
    <mergeCell ref="L32:L33"/>
  </mergeCells>
  <conditionalFormatting sqref="B53:G58 B11:D16 B18:D24 B26:D32 B34:D40 B42:D48 D9 B9 B64:H69">
    <cfRule type="cellIs" priority="1" dxfId="17" operator="equal" stopIfTrue="1">
      <formula>0</formula>
    </cfRule>
  </conditionalFormatting>
  <dataValidations count="4">
    <dataValidation allowBlank="1" showInputMessage="1" showErrorMessage="1" promptTitle="ひらがなで入力" prompt="姓と名の間にスペースを！" sqref="G13 G44 G11"/>
    <dataValidation allowBlank="1" showInputMessage="1" showErrorMessage="1" promptTitle="要　記入" prompt="学校で入力してください" sqref="C36:C37 C18 E26:E30 C26:C30 E11:E14 C11:C14 E34:E37 E18:E22 C20:C22 E42:E46 C42:C43 C45:C46 C34 E9 C9"/>
    <dataValidation allowBlank="1" showInputMessage="1" showErrorMessage="1" promptTitle="入力禁止" prompt="記入しないでください。" sqref="B15:E16 B53:G58 B36:B37 B31:E32 D26:D30 B26:B30 B11:B14 D11:D14 D34:D37 B45:B46 B23:E24 D9 D18:D22 B20:B22 B18 B34 D42:D46 B42:B43 B38:E40 B47:E48 B9 B64:H69"/>
    <dataValidation allowBlank="1" showInputMessage="1" showErrorMessage="1" prompt="姓と名の間にスペースを！" sqref="F14:G16 F26:G32 F45:G48 F42:G43 F44 F34:G40 F18:G24 F11 F13 F12:G12 F9:G9"/>
  </dataValidations>
  <printOptions/>
  <pageMargins left="0.7874015748031497" right="0.7874015748031497" top="0.5905511811023623" bottom="0.7480314960629921" header="0.5118110236220472" footer="0.5118110236220472"/>
  <pageSetup fitToHeight="1" fitToWidth="1"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R50"/>
  <sheetViews>
    <sheetView view="pageBreakPreview" zoomScaleSheetLayoutView="100" zoomScalePageLayoutView="0" workbookViewId="0" topLeftCell="A1">
      <selection activeCell="B4" sqref="B4:E4"/>
    </sheetView>
  </sheetViews>
  <sheetFormatPr defaultColWidth="9.00390625" defaultRowHeight="13.5"/>
  <cols>
    <col min="1" max="2" width="9.00390625" style="2" customWidth="1"/>
    <col min="3" max="4" width="2.50390625" style="2" customWidth="1"/>
    <col min="5" max="5" width="2.875" style="2" customWidth="1"/>
    <col min="6" max="6" width="14.625" style="2" customWidth="1"/>
    <col min="7" max="7" width="16.625" style="2" customWidth="1"/>
    <col min="8" max="10" width="9.00390625" style="2" customWidth="1"/>
    <col min="11" max="11" width="6.875" style="2" customWidth="1"/>
    <col min="12" max="12" width="8.00390625" style="2" customWidth="1"/>
    <col min="13" max="13" width="7.25390625" style="2" customWidth="1"/>
    <col min="14" max="14" width="3.875" style="2" customWidth="1"/>
    <col min="15" max="15" width="7.50390625" style="2" customWidth="1"/>
    <col min="16" max="16" width="11.50390625" style="2" customWidth="1"/>
    <col min="17" max="17" width="12.25390625" style="2" customWidth="1"/>
    <col min="18" max="18" width="10.50390625" style="2" customWidth="1"/>
    <col min="19" max="16384" width="9.00390625" style="2" customWidth="1"/>
  </cols>
  <sheetData>
    <row r="1" spans="3:8" ht="13.5">
      <c r="C1" s="139" t="s">
        <v>271</v>
      </c>
      <c r="D1" s="139"/>
      <c r="E1" s="139"/>
      <c r="F1" s="139"/>
      <c r="G1" s="139"/>
      <c r="H1" s="139"/>
    </row>
    <row r="2" spans="3:8" ht="13.5">
      <c r="C2" s="139"/>
      <c r="D2" s="139"/>
      <c r="E2" s="139"/>
      <c r="F2" s="139"/>
      <c r="G2" s="139"/>
      <c r="H2" s="139"/>
    </row>
    <row r="3" spans="2:9" ht="15.75" customHeight="1">
      <c r="B3" s="140" t="s">
        <v>19</v>
      </c>
      <c r="C3" s="140"/>
      <c r="D3" s="140"/>
      <c r="E3" s="140"/>
      <c r="F3" s="1"/>
      <c r="G3" s="1"/>
      <c r="H3" s="1"/>
      <c r="I3" s="1"/>
    </row>
    <row r="4" spans="2:9" ht="15.75" customHeight="1">
      <c r="B4" s="141" t="s">
        <v>360</v>
      </c>
      <c r="C4" s="141"/>
      <c r="D4" s="141"/>
      <c r="E4" s="141"/>
      <c r="F4" s="1"/>
      <c r="G4" s="140" t="s">
        <v>361</v>
      </c>
      <c r="H4" s="140"/>
      <c r="I4" s="1"/>
    </row>
    <row r="5" spans="2:9" ht="15.75" customHeight="1">
      <c r="B5" s="1"/>
      <c r="C5" s="1"/>
      <c r="D5" s="1"/>
      <c r="E5" s="1"/>
      <c r="F5" s="1"/>
      <c r="G5" s="140" t="s">
        <v>362</v>
      </c>
      <c r="H5" s="140"/>
      <c r="I5" s="140"/>
    </row>
    <row r="6" spans="2:18" ht="13.5" customHeight="1">
      <c r="B6" s="155" t="s">
        <v>363</v>
      </c>
      <c r="C6" s="155"/>
      <c r="D6" s="155"/>
      <c r="E6" s="155"/>
      <c r="F6" s="155"/>
      <c r="G6" s="155"/>
      <c r="H6" s="155"/>
      <c r="I6" s="155"/>
      <c r="L6" s="144" t="s">
        <v>603</v>
      </c>
      <c r="M6" s="144" t="s">
        <v>602</v>
      </c>
      <c r="N6" s="149" t="s">
        <v>600</v>
      </c>
      <c r="O6" s="150"/>
      <c r="P6" s="142" t="s">
        <v>597</v>
      </c>
      <c r="Q6" s="143"/>
      <c r="R6" s="145"/>
    </row>
    <row r="7" spans="1:18" ht="13.5" customHeight="1">
      <c r="A7" s="5" t="s">
        <v>577</v>
      </c>
      <c r="B7" s="5" t="s">
        <v>570</v>
      </c>
      <c r="C7" s="144" t="s">
        <v>571</v>
      </c>
      <c r="D7" s="144"/>
      <c r="E7" s="144"/>
      <c r="F7" s="15" t="s">
        <v>572</v>
      </c>
      <c r="G7" s="12" t="s">
        <v>573</v>
      </c>
      <c r="H7" s="5" t="s">
        <v>574</v>
      </c>
      <c r="I7" s="5" t="s">
        <v>575</v>
      </c>
      <c r="L7" s="144"/>
      <c r="M7" s="144"/>
      <c r="N7" s="151"/>
      <c r="O7" s="152"/>
      <c r="P7" s="5" t="s">
        <v>598</v>
      </c>
      <c r="Q7" s="5" t="s">
        <v>599</v>
      </c>
      <c r="R7" s="146"/>
    </row>
    <row r="8" spans="1:18" ht="13.5" customHeight="1">
      <c r="A8" s="5">
        <v>1</v>
      </c>
      <c r="B8" s="11" t="s">
        <v>18</v>
      </c>
      <c r="C8" s="11">
        <v>1</v>
      </c>
      <c r="D8" s="4" t="s">
        <v>8</v>
      </c>
      <c r="E8" s="12">
        <v>38</v>
      </c>
      <c r="F8" s="29" t="s">
        <v>364</v>
      </c>
      <c r="G8" s="23" t="s">
        <v>365</v>
      </c>
      <c r="H8" s="51">
        <v>32580</v>
      </c>
      <c r="I8" s="5">
        <f>M8</f>
        <v>17</v>
      </c>
      <c r="L8" s="87">
        <f>IF(M8&lt;&gt;P8,"修正済","")</f>
      </c>
      <c r="M8" s="5">
        <f>P8</f>
        <v>17</v>
      </c>
      <c r="N8" s="48">
        <f>IF(ISTEXT(O8),P8,"")</f>
      </c>
      <c r="O8" s="49">
        <f>IF(P8&lt;&gt;Q8,"位修正",)</f>
        <v>0</v>
      </c>
      <c r="P8" s="88">
        <f>IF(ISNUMBER(H8),RANK(H8,$H$8:$H$32,1),"")</f>
        <v>17</v>
      </c>
      <c r="Q8" s="88">
        <f>IF(ISNUMBER(I8),RANK(R8,$R$8:$R$32,1),"")</f>
        <v>17</v>
      </c>
      <c r="R8" s="89">
        <f>IF(ISNUMBER(H8),H8+ROW()/100,"")</f>
        <v>32580.08</v>
      </c>
    </row>
    <row r="9" spans="1:18" ht="13.5" customHeight="1">
      <c r="A9" s="5">
        <v>2</v>
      </c>
      <c r="B9" s="11" t="s">
        <v>17</v>
      </c>
      <c r="C9" s="32">
        <v>3</v>
      </c>
      <c r="D9" s="7" t="s">
        <v>8</v>
      </c>
      <c r="E9" s="30">
        <v>6</v>
      </c>
      <c r="F9" s="29" t="s">
        <v>366</v>
      </c>
      <c r="G9" s="23" t="s">
        <v>367</v>
      </c>
      <c r="H9" s="51">
        <v>31942</v>
      </c>
      <c r="I9" s="5">
        <f aca="true" t="shared" si="0" ref="I9:I18">M9</f>
        <v>12</v>
      </c>
      <c r="L9" s="87">
        <f aca="true" t="shared" si="1" ref="L9:L32">IF(M9&lt;&gt;P9,"修正済","")</f>
      </c>
      <c r="M9" s="5">
        <f aca="true" t="shared" si="2" ref="M9:M32">P9</f>
        <v>12</v>
      </c>
      <c r="N9" s="48">
        <f aca="true" t="shared" si="3" ref="N9:N32">IF(ISTEXT(O9),P9,"")</f>
      </c>
      <c r="O9" s="49">
        <f aca="true" t="shared" si="4" ref="O9:O32">IF(P9&lt;&gt;Q9,"位修正",)</f>
        <v>0</v>
      </c>
      <c r="P9" s="88">
        <f>IF(ISNUMBER(H9),RANK(H9,$H$8:$H$32,1),"")</f>
        <v>12</v>
      </c>
      <c r="Q9" s="88">
        <f aca="true" t="shared" si="5" ref="Q9:Q32">IF(ISNUMBER(I9),RANK(R9,$R$8:$R$32,1),"")</f>
        <v>12</v>
      </c>
      <c r="R9" s="89">
        <f aca="true" t="shared" si="6" ref="R9:R32">IF(ISNUMBER(H9),H9+ROW()/100,"")</f>
        <v>31942.09</v>
      </c>
    </row>
    <row r="10" spans="1:18" ht="13.5" customHeight="1">
      <c r="A10" s="5">
        <v>3</v>
      </c>
      <c r="B10" s="11" t="s">
        <v>31</v>
      </c>
      <c r="C10" s="11">
        <v>10</v>
      </c>
      <c r="D10" s="4" t="s">
        <v>8</v>
      </c>
      <c r="E10" s="12">
        <v>2</v>
      </c>
      <c r="F10" s="29" t="s">
        <v>45</v>
      </c>
      <c r="G10" s="23" t="s">
        <v>46</v>
      </c>
      <c r="H10" s="51">
        <v>32843</v>
      </c>
      <c r="I10" s="5">
        <f t="shared" si="0"/>
        <v>18</v>
      </c>
      <c r="L10" s="87">
        <f t="shared" si="1"/>
      </c>
      <c r="M10" s="5">
        <f t="shared" si="2"/>
        <v>18</v>
      </c>
      <c r="N10" s="48">
        <f t="shared" si="3"/>
      </c>
      <c r="O10" s="49">
        <f t="shared" si="4"/>
        <v>0</v>
      </c>
      <c r="P10" s="88">
        <f aca="true" t="shared" si="7" ref="P10:P32">IF(ISNUMBER(H10),RANK(H10,$H$8:$H$32,1),"")</f>
        <v>18</v>
      </c>
      <c r="Q10" s="88">
        <f t="shared" si="5"/>
        <v>18</v>
      </c>
      <c r="R10" s="89">
        <f t="shared" si="6"/>
        <v>32843.1</v>
      </c>
    </row>
    <row r="11" spans="1:18" ht="13.5" customHeight="1">
      <c r="A11" s="5">
        <v>4</v>
      </c>
      <c r="B11" s="11" t="s">
        <v>18</v>
      </c>
      <c r="C11" s="32">
        <v>1</v>
      </c>
      <c r="D11" s="7" t="s">
        <v>8</v>
      </c>
      <c r="E11" s="30">
        <v>9</v>
      </c>
      <c r="F11" s="29" t="s">
        <v>6</v>
      </c>
      <c r="G11" s="23" t="s">
        <v>7</v>
      </c>
      <c r="H11" s="51">
        <v>32077</v>
      </c>
      <c r="I11" s="5">
        <f t="shared" si="0"/>
        <v>13</v>
      </c>
      <c r="L11" s="87">
        <f t="shared" si="1"/>
      </c>
      <c r="M11" s="5">
        <f t="shared" si="2"/>
        <v>13</v>
      </c>
      <c r="N11" s="48">
        <f t="shared" si="3"/>
      </c>
      <c r="O11" s="49">
        <f t="shared" si="4"/>
        <v>0</v>
      </c>
      <c r="P11" s="88">
        <f t="shared" si="7"/>
        <v>13</v>
      </c>
      <c r="Q11" s="88">
        <f t="shared" si="5"/>
        <v>13</v>
      </c>
      <c r="R11" s="89">
        <f t="shared" si="6"/>
        <v>32077.11</v>
      </c>
    </row>
    <row r="12" spans="1:18" ht="13.5" customHeight="1">
      <c r="A12" s="5">
        <v>5</v>
      </c>
      <c r="B12" s="11" t="s">
        <v>16</v>
      </c>
      <c r="C12" s="11">
        <v>2</v>
      </c>
      <c r="D12" s="4" t="s">
        <v>8</v>
      </c>
      <c r="E12" s="12">
        <v>8</v>
      </c>
      <c r="F12" s="29" t="s">
        <v>659</v>
      </c>
      <c r="G12" s="23" t="s">
        <v>104</v>
      </c>
      <c r="H12" s="51">
        <v>25213</v>
      </c>
      <c r="I12" s="5">
        <f t="shared" si="0"/>
        <v>1</v>
      </c>
      <c r="L12" s="87">
        <f t="shared" si="1"/>
      </c>
      <c r="M12" s="5">
        <f t="shared" si="2"/>
        <v>1</v>
      </c>
      <c r="N12" s="48">
        <f t="shared" si="3"/>
      </c>
      <c r="O12" s="49">
        <f t="shared" si="4"/>
        <v>0</v>
      </c>
      <c r="P12" s="88">
        <f t="shared" si="7"/>
        <v>1</v>
      </c>
      <c r="Q12" s="88">
        <f t="shared" si="5"/>
        <v>1</v>
      </c>
      <c r="R12" s="89">
        <f t="shared" si="6"/>
        <v>25213.12</v>
      </c>
    </row>
    <row r="13" spans="1:18" ht="13.5" customHeight="1">
      <c r="A13" s="5">
        <v>6</v>
      </c>
      <c r="B13" s="11" t="s">
        <v>282</v>
      </c>
      <c r="C13" s="32">
        <v>6</v>
      </c>
      <c r="D13" s="7" t="s">
        <v>8</v>
      </c>
      <c r="E13" s="30">
        <v>10</v>
      </c>
      <c r="F13" s="29" t="s">
        <v>368</v>
      </c>
      <c r="G13" s="23" t="s">
        <v>369</v>
      </c>
      <c r="H13" s="51">
        <v>31510</v>
      </c>
      <c r="I13" s="5">
        <f t="shared" si="0"/>
        <v>11</v>
      </c>
      <c r="L13" s="87">
        <f t="shared" si="1"/>
      </c>
      <c r="M13" s="5">
        <f t="shared" si="2"/>
        <v>11</v>
      </c>
      <c r="N13" s="48">
        <f t="shared" si="3"/>
      </c>
      <c r="O13" s="49">
        <f t="shared" si="4"/>
        <v>0</v>
      </c>
      <c r="P13" s="88">
        <f t="shared" si="7"/>
        <v>11</v>
      </c>
      <c r="Q13" s="88">
        <f t="shared" si="5"/>
        <v>11</v>
      </c>
      <c r="R13" s="89">
        <f t="shared" si="6"/>
        <v>31510.13</v>
      </c>
    </row>
    <row r="14" spans="1:18" ht="13.5" customHeight="1">
      <c r="A14" s="5">
        <v>7</v>
      </c>
      <c r="B14" s="11" t="s">
        <v>16</v>
      </c>
      <c r="C14" s="11">
        <v>2</v>
      </c>
      <c r="D14" s="4" t="s">
        <v>8</v>
      </c>
      <c r="E14" s="12">
        <v>96</v>
      </c>
      <c r="F14" s="29" t="s">
        <v>165</v>
      </c>
      <c r="G14" s="23" t="s">
        <v>370</v>
      </c>
      <c r="H14" s="51">
        <v>30811</v>
      </c>
      <c r="I14" s="5">
        <f t="shared" si="0"/>
        <v>7</v>
      </c>
      <c r="L14" s="87">
        <f t="shared" si="1"/>
      </c>
      <c r="M14" s="5">
        <f t="shared" si="2"/>
        <v>7</v>
      </c>
      <c r="N14" s="48">
        <f t="shared" si="3"/>
      </c>
      <c r="O14" s="49">
        <f t="shared" si="4"/>
        <v>0</v>
      </c>
      <c r="P14" s="88">
        <f t="shared" si="7"/>
        <v>7</v>
      </c>
      <c r="Q14" s="88">
        <f t="shared" si="5"/>
        <v>7</v>
      </c>
      <c r="R14" s="89">
        <f t="shared" si="6"/>
        <v>30811.14</v>
      </c>
    </row>
    <row r="15" spans="1:18" ht="13.5" customHeight="1">
      <c r="A15" s="5">
        <v>8</v>
      </c>
      <c r="B15" s="11" t="s">
        <v>18</v>
      </c>
      <c r="C15" s="26">
        <v>1</v>
      </c>
      <c r="D15" s="3" t="s">
        <v>8</v>
      </c>
      <c r="E15" s="27">
        <v>27</v>
      </c>
      <c r="F15" s="29" t="s">
        <v>371</v>
      </c>
      <c r="G15" s="23" t="s">
        <v>372</v>
      </c>
      <c r="H15" s="51">
        <v>33306</v>
      </c>
      <c r="I15" s="5">
        <f t="shared" si="0"/>
        <v>20</v>
      </c>
      <c r="L15" s="87">
        <f t="shared" si="1"/>
      </c>
      <c r="M15" s="5">
        <f t="shared" si="2"/>
        <v>20</v>
      </c>
      <c r="N15" s="48">
        <f t="shared" si="3"/>
      </c>
      <c r="O15" s="49">
        <f t="shared" si="4"/>
        <v>0</v>
      </c>
      <c r="P15" s="88">
        <f t="shared" si="7"/>
        <v>20</v>
      </c>
      <c r="Q15" s="88">
        <f t="shared" si="5"/>
        <v>20</v>
      </c>
      <c r="R15" s="89">
        <f t="shared" si="6"/>
        <v>33306.15</v>
      </c>
    </row>
    <row r="16" spans="1:18" ht="13.5" customHeight="1">
      <c r="A16" s="5">
        <v>9</v>
      </c>
      <c r="B16" s="11" t="s">
        <v>18</v>
      </c>
      <c r="C16" s="33">
        <v>1</v>
      </c>
      <c r="D16" s="14" t="s">
        <v>8</v>
      </c>
      <c r="E16" s="34">
        <v>15</v>
      </c>
      <c r="F16" s="29" t="s">
        <v>374</v>
      </c>
      <c r="G16" s="23" t="s">
        <v>375</v>
      </c>
      <c r="H16" s="51">
        <v>32546</v>
      </c>
      <c r="I16" s="5">
        <f t="shared" si="0"/>
        <v>16</v>
      </c>
      <c r="L16" s="87">
        <f t="shared" si="1"/>
      </c>
      <c r="M16" s="5">
        <f t="shared" si="2"/>
        <v>16</v>
      </c>
      <c r="N16" s="48">
        <f t="shared" si="3"/>
      </c>
      <c r="O16" s="49">
        <f t="shared" si="4"/>
        <v>0</v>
      </c>
      <c r="P16" s="88">
        <f t="shared" si="7"/>
        <v>16</v>
      </c>
      <c r="Q16" s="88">
        <f t="shared" si="5"/>
        <v>16</v>
      </c>
      <c r="R16" s="89">
        <f t="shared" si="6"/>
        <v>32546.16</v>
      </c>
    </row>
    <row r="17" spans="1:18" ht="13.5" customHeight="1">
      <c r="A17" s="5">
        <v>10</v>
      </c>
      <c r="B17" s="11" t="s">
        <v>16</v>
      </c>
      <c r="C17" s="11">
        <v>2</v>
      </c>
      <c r="D17" s="4" t="s">
        <v>8</v>
      </c>
      <c r="E17" s="12">
        <v>85</v>
      </c>
      <c r="F17" s="29" t="s">
        <v>376</v>
      </c>
      <c r="G17" s="23" t="s">
        <v>377</v>
      </c>
      <c r="H17" s="51">
        <v>32164</v>
      </c>
      <c r="I17" s="5">
        <f t="shared" si="0"/>
        <v>14</v>
      </c>
      <c r="L17" s="87">
        <f t="shared" si="1"/>
      </c>
      <c r="M17" s="5">
        <f t="shared" si="2"/>
        <v>14</v>
      </c>
      <c r="N17" s="48">
        <f t="shared" si="3"/>
      </c>
      <c r="O17" s="49">
        <f t="shared" si="4"/>
        <v>0</v>
      </c>
      <c r="P17" s="88">
        <f t="shared" si="7"/>
        <v>14</v>
      </c>
      <c r="Q17" s="88">
        <f t="shared" si="5"/>
        <v>14</v>
      </c>
      <c r="R17" s="89">
        <f t="shared" si="6"/>
        <v>32164.17</v>
      </c>
    </row>
    <row r="18" spans="1:18" ht="13.5" customHeight="1">
      <c r="A18" s="5">
        <v>11</v>
      </c>
      <c r="B18" s="11" t="s">
        <v>18</v>
      </c>
      <c r="C18" s="26">
        <v>1</v>
      </c>
      <c r="D18" s="3" t="s">
        <v>8</v>
      </c>
      <c r="E18" s="27">
        <v>46</v>
      </c>
      <c r="F18" s="29" t="s">
        <v>378</v>
      </c>
      <c r="G18" s="23" t="s">
        <v>379</v>
      </c>
      <c r="H18" s="51">
        <v>30955</v>
      </c>
      <c r="I18" s="5">
        <f t="shared" si="0"/>
        <v>8</v>
      </c>
      <c r="L18" s="87">
        <f t="shared" si="1"/>
      </c>
      <c r="M18" s="5">
        <f t="shared" si="2"/>
        <v>8</v>
      </c>
      <c r="N18" s="48">
        <f t="shared" si="3"/>
      </c>
      <c r="O18" s="49">
        <f t="shared" si="4"/>
        <v>0</v>
      </c>
      <c r="P18" s="88">
        <f t="shared" si="7"/>
        <v>8</v>
      </c>
      <c r="Q18" s="88">
        <f t="shared" si="5"/>
        <v>8</v>
      </c>
      <c r="R18" s="89">
        <f t="shared" si="6"/>
        <v>30955.18</v>
      </c>
    </row>
    <row r="19" spans="12:18" ht="13.5" customHeight="1">
      <c r="L19" s="102"/>
      <c r="M19" s="14"/>
      <c r="N19" s="107"/>
      <c r="O19" s="108"/>
      <c r="P19" s="107"/>
      <c r="Q19" s="107"/>
      <c r="R19" s="109"/>
    </row>
    <row r="20" spans="2:18" ht="13.5" customHeight="1">
      <c r="B20" s="155" t="s">
        <v>373</v>
      </c>
      <c r="C20" s="155"/>
      <c r="D20" s="155"/>
      <c r="E20" s="155"/>
      <c r="F20" s="155"/>
      <c r="G20" s="155"/>
      <c r="H20" s="155"/>
      <c r="I20" s="155"/>
      <c r="L20" s="144" t="s">
        <v>603</v>
      </c>
      <c r="M20" s="144" t="s">
        <v>602</v>
      </c>
      <c r="N20" s="149" t="s">
        <v>600</v>
      </c>
      <c r="O20" s="150"/>
      <c r="P20" s="142" t="s">
        <v>597</v>
      </c>
      <c r="Q20" s="143"/>
      <c r="R20" s="145"/>
    </row>
    <row r="21" spans="1:18" ht="13.5" customHeight="1">
      <c r="A21" s="5" t="s">
        <v>577</v>
      </c>
      <c r="B21" s="5" t="s">
        <v>570</v>
      </c>
      <c r="C21" s="144" t="s">
        <v>571</v>
      </c>
      <c r="D21" s="144"/>
      <c r="E21" s="144"/>
      <c r="F21" s="15" t="s">
        <v>572</v>
      </c>
      <c r="G21" s="12" t="s">
        <v>573</v>
      </c>
      <c r="H21" s="5" t="s">
        <v>574</v>
      </c>
      <c r="I21" s="5" t="s">
        <v>575</v>
      </c>
      <c r="L21" s="144"/>
      <c r="M21" s="144"/>
      <c r="N21" s="151"/>
      <c r="O21" s="152"/>
      <c r="P21" s="5" t="s">
        <v>598</v>
      </c>
      <c r="Q21" s="5" t="s">
        <v>599</v>
      </c>
      <c r="R21" s="146"/>
    </row>
    <row r="22" spans="1:18" ht="13.5" customHeight="1">
      <c r="A22" s="5">
        <v>1</v>
      </c>
      <c r="B22" s="11" t="s">
        <v>282</v>
      </c>
      <c r="C22" s="32">
        <v>6</v>
      </c>
      <c r="D22" s="7" t="s">
        <v>8</v>
      </c>
      <c r="E22" s="30">
        <v>16</v>
      </c>
      <c r="F22" s="29" t="s">
        <v>245</v>
      </c>
      <c r="G22" s="23" t="s">
        <v>69</v>
      </c>
      <c r="H22" s="51">
        <v>30119</v>
      </c>
      <c r="I22" s="5">
        <f>M22</f>
        <v>4</v>
      </c>
      <c r="L22" s="87">
        <f t="shared" si="1"/>
      </c>
      <c r="M22" s="5">
        <f t="shared" si="2"/>
        <v>4</v>
      </c>
      <c r="N22" s="48">
        <f t="shared" si="3"/>
      </c>
      <c r="O22" s="49">
        <f t="shared" si="4"/>
        <v>0</v>
      </c>
      <c r="P22" s="88">
        <f t="shared" si="7"/>
        <v>4</v>
      </c>
      <c r="Q22" s="88">
        <f t="shared" si="5"/>
        <v>4</v>
      </c>
      <c r="R22" s="89">
        <f t="shared" si="6"/>
        <v>30119.22</v>
      </c>
    </row>
    <row r="23" spans="1:18" ht="13.5" customHeight="1">
      <c r="A23" s="5">
        <v>2</v>
      </c>
      <c r="B23" s="11" t="s">
        <v>30</v>
      </c>
      <c r="C23" s="11">
        <v>9</v>
      </c>
      <c r="D23" s="4" t="s">
        <v>8</v>
      </c>
      <c r="E23" s="12">
        <v>3</v>
      </c>
      <c r="F23" s="29" t="s">
        <v>188</v>
      </c>
      <c r="G23" s="23" t="s">
        <v>53</v>
      </c>
      <c r="H23" s="51">
        <v>25813</v>
      </c>
      <c r="I23" s="5">
        <f aca="true" t="shared" si="8" ref="I23:I32">M23</f>
        <v>2</v>
      </c>
      <c r="L23" s="87">
        <f t="shared" si="1"/>
      </c>
      <c r="M23" s="5">
        <f t="shared" si="2"/>
        <v>2</v>
      </c>
      <c r="N23" s="48">
        <f t="shared" si="3"/>
      </c>
      <c r="O23" s="49">
        <f t="shared" si="4"/>
        <v>0</v>
      </c>
      <c r="P23" s="88">
        <f t="shared" si="7"/>
        <v>2</v>
      </c>
      <c r="Q23" s="88">
        <f t="shared" si="5"/>
        <v>2</v>
      </c>
      <c r="R23" s="89">
        <f t="shared" si="6"/>
        <v>25813.23</v>
      </c>
    </row>
    <row r="24" spans="1:18" ht="13.5" customHeight="1">
      <c r="A24" s="5">
        <v>3</v>
      </c>
      <c r="B24" s="11" t="s">
        <v>18</v>
      </c>
      <c r="C24" s="32">
        <v>1</v>
      </c>
      <c r="D24" s="7" t="s">
        <v>8</v>
      </c>
      <c r="E24" s="30">
        <v>29</v>
      </c>
      <c r="F24" s="29" t="s">
        <v>380</v>
      </c>
      <c r="G24" s="23" t="s">
        <v>381</v>
      </c>
      <c r="H24" s="51">
        <v>34230</v>
      </c>
      <c r="I24" s="5">
        <f t="shared" si="8"/>
        <v>21</v>
      </c>
      <c r="L24" s="87">
        <f t="shared" si="1"/>
      </c>
      <c r="M24" s="5">
        <f t="shared" si="2"/>
        <v>21</v>
      </c>
      <c r="N24" s="48">
        <f t="shared" si="3"/>
      </c>
      <c r="O24" s="49">
        <f t="shared" si="4"/>
        <v>0</v>
      </c>
      <c r="P24" s="88">
        <f t="shared" si="7"/>
        <v>21</v>
      </c>
      <c r="Q24" s="88">
        <f t="shared" si="5"/>
        <v>21</v>
      </c>
      <c r="R24" s="89">
        <f t="shared" si="6"/>
        <v>34230.24</v>
      </c>
    </row>
    <row r="25" spans="1:18" ht="13.5" customHeight="1">
      <c r="A25" s="5">
        <v>4</v>
      </c>
      <c r="B25" s="11" t="s">
        <v>16</v>
      </c>
      <c r="C25" s="11">
        <v>2</v>
      </c>
      <c r="D25" s="4" t="s">
        <v>8</v>
      </c>
      <c r="E25" s="12">
        <v>18</v>
      </c>
      <c r="F25" s="29" t="s">
        <v>92</v>
      </c>
      <c r="G25" s="23" t="s">
        <v>93</v>
      </c>
      <c r="H25" s="51">
        <v>30320</v>
      </c>
      <c r="I25" s="5">
        <f t="shared" si="8"/>
        <v>5</v>
      </c>
      <c r="L25" s="87">
        <f t="shared" si="1"/>
      </c>
      <c r="M25" s="5">
        <f t="shared" si="2"/>
        <v>5</v>
      </c>
      <c r="N25" s="48">
        <f t="shared" si="3"/>
      </c>
      <c r="O25" s="49">
        <f t="shared" si="4"/>
        <v>0</v>
      </c>
      <c r="P25" s="88">
        <f t="shared" si="7"/>
        <v>5</v>
      </c>
      <c r="Q25" s="88">
        <f t="shared" si="5"/>
        <v>5</v>
      </c>
      <c r="R25" s="89">
        <f t="shared" si="6"/>
        <v>30320.25</v>
      </c>
    </row>
    <row r="26" spans="1:18" ht="13.5" customHeight="1">
      <c r="A26" s="5">
        <v>5</v>
      </c>
      <c r="B26" s="11" t="s">
        <v>18</v>
      </c>
      <c r="C26" s="33">
        <v>1</v>
      </c>
      <c r="D26" s="14" t="s">
        <v>8</v>
      </c>
      <c r="E26" s="34">
        <v>47</v>
      </c>
      <c r="F26" s="29" t="s">
        <v>382</v>
      </c>
      <c r="G26" s="23" t="s">
        <v>383</v>
      </c>
      <c r="H26" s="51">
        <v>33010</v>
      </c>
      <c r="I26" s="5">
        <f t="shared" si="8"/>
        <v>19</v>
      </c>
      <c r="L26" s="87">
        <f t="shared" si="1"/>
      </c>
      <c r="M26" s="5">
        <f t="shared" si="2"/>
        <v>19</v>
      </c>
      <c r="N26" s="48">
        <f t="shared" si="3"/>
      </c>
      <c r="O26" s="49">
        <f t="shared" si="4"/>
        <v>0</v>
      </c>
      <c r="P26" s="88">
        <f t="shared" si="7"/>
        <v>19</v>
      </c>
      <c r="Q26" s="88">
        <f t="shared" si="5"/>
        <v>19</v>
      </c>
      <c r="R26" s="89">
        <f t="shared" si="6"/>
        <v>33010.26</v>
      </c>
    </row>
    <row r="27" spans="1:18" ht="13.5" customHeight="1">
      <c r="A27" s="5">
        <v>6</v>
      </c>
      <c r="B27" s="11" t="s">
        <v>16</v>
      </c>
      <c r="C27" s="11">
        <v>2</v>
      </c>
      <c r="D27" s="4" t="s">
        <v>8</v>
      </c>
      <c r="E27" s="12">
        <v>29</v>
      </c>
      <c r="F27" s="29" t="s">
        <v>384</v>
      </c>
      <c r="G27" s="23" t="s">
        <v>129</v>
      </c>
      <c r="H27" s="51">
        <v>40064</v>
      </c>
      <c r="I27" s="5">
        <f t="shared" si="8"/>
        <v>22</v>
      </c>
      <c r="L27" s="87">
        <f t="shared" si="1"/>
      </c>
      <c r="M27" s="5">
        <f t="shared" si="2"/>
        <v>22</v>
      </c>
      <c r="N27" s="48">
        <f t="shared" si="3"/>
      </c>
      <c r="O27" s="49">
        <f t="shared" si="4"/>
        <v>0</v>
      </c>
      <c r="P27" s="88">
        <f t="shared" si="7"/>
        <v>22</v>
      </c>
      <c r="Q27" s="88">
        <f t="shared" si="5"/>
        <v>22</v>
      </c>
      <c r="R27" s="89">
        <f t="shared" si="6"/>
        <v>40064.27</v>
      </c>
    </row>
    <row r="28" spans="1:18" ht="13.5" customHeight="1">
      <c r="A28" s="5">
        <v>7</v>
      </c>
      <c r="B28" s="11" t="s">
        <v>15</v>
      </c>
      <c r="C28" s="32">
        <v>4</v>
      </c>
      <c r="D28" s="7" t="s">
        <v>8</v>
      </c>
      <c r="E28" s="30">
        <v>7</v>
      </c>
      <c r="F28" s="29" t="s">
        <v>385</v>
      </c>
      <c r="G28" s="23" t="s">
        <v>386</v>
      </c>
      <c r="H28" s="51">
        <v>30983</v>
      </c>
      <c r="I28" s="5">
        <f t="shared" si="8"/>
        <v>9</v>
      </c>
      <c r="L28" s="87">
        <f t="shared" si="1"/>
      </c>
      <c r="M28" s="5">
        <f t="shared" si="2"/>
        <v>9</v>
      </c>
      <c r="N28" s="48">
        <f t="shared" si="3"/>
      </c>
      <c r="O28" s="49">
        <f t="shared" si="4"/>
        <v>0</v>
      </c>
      <c r="P28" s="88">
        <f t="shared" si="7"/>
        <v>9</v>
      </c>
      <c r="Q28" s="88">
        <f t="shared" si="5"/>
        <v>9</v>
      </c>
      <c r="R28" s="89">
        <f t="shared" si="6"/>
        <v>30983.28</v>
      </c>
    </row>
    <row r="29" spans="1:18" ht="13.5" customHeight="1">
      <c r="A29" s="5">
        <v>8</v>
      </c>
      <c r="B29" s="11" t="s">
        <v>18</v>
      </c>
      <c r="C29" s="33">
        <v>1</v>
      </c>
      <c r="D29" s="14" t="s">
        <v>8</v>
      </c>
      <c r="E29" s="34">
        <v>37</v>
      </c>
      <c r="F29" s="29" t="s">
        <v>387</v>
      </c>
      <c r="G29" s="23" t="s">
        <v>388</v>
      </c>
      <c r="H29" s="51">
        <v>31284</v>
      </c>
      <c r="I29" s="5">
        <f t="shared" si="8"/>
        <v>10</v>
      </c>
      <c r="L29" s="87">
        <f t="shared" si="1"/>
      </c>
      <c r="M29" s="5">
        <f t="shared" si="2"/>
        <v>10</v>
      </c>
      <c r="N29" s="48">
        <f t="shared" si="3"/>
      </c>
      <c r="O29" s="49">
        <f t="shared" si="4"/>
        <v>0</v>
      </c>
      <c r="P29" s="88">
        <f t="shared" si="7"/>
        <v>10</v>
      </c>
      <c r="Q29" s="88">
        <f t="shared" si="5"/>
        <v>10</v>
      </c>
      <c r="R29" s="89">
        <f t="shared" si="6"/>
        <v>31284.29</v>
      </c>
    </row>
    <row r="30" spans="1:18" ht="13.5" customHeight="1">
      <c r="A30" s="5">
        <v>9</v>
      </c>
      <c r="B30" s="11" t="s">
        <v>16</v>
      </c>
      <c r="C30" s="11">
        <v>2</v>
      </c>
      <c r="D30" s="4" t="s">
        <v>8</v>
      </c>
      <c r="E30" s="12">
        <v>21</v>
      </c>
      <c r="F30" s="29" t="s">
        <v>170</v>
      </c>
      <c r="G30" s="23" t="s">
        <v>389</v>
      </c>
      <c r="H30" s="51">
        <v>30566</v>
      </c>
      <c r="I30" s="5">
        <f t="shared" si="8"/>
        <v>6</v>
      </c>
      <c r="L30" s="87">
        <f t="shared" si="1"/>
      </c>
      <c r="M30" s="5">
        <f t="shared" si="2"/>
        <v>6</v>
      </c>
      <c r="N30" s="48">
        <f t="shared" si="3"/>
      </c>
      <c r="O30" s="49">
        <f t="shared" si="4"/>
        <v>0</v>
      </c>
      <c r="P30" s="88">
        <f t="shared" si="7"/>
        <v>6</v>
      </c>
      <c r="Q30" s="88">
        <f t="shared" si="5"/>
        <v>6</v>
      </c>
      <c r="R30" s="89">
        <f t="shared" si="6"/>
        <v>30566.3</v>
      </c>
    </row>
    <row r="31" spans="1:18" ht="13.5" customHeight="1">
      <c r="A31" s="5">
        <v>10</v>
      </c>
      <c r="B31" s="11" t="s">
        <v>18</v>
      </c>
      <c r="C31" s="32">
        <v>1</v>
      </c>
      <c r="D31" s="7" t="s">
        <v>8</v>
      </c>
      <c r="E31" s="30">
        <v>18</v>
      </c>
      <c r="F31" s="29" t="s">
        <v>390</v>
      </c>
      <c r="G31" s="23" t="s">
        <v>5</v>
      </c>
      <c r="H31" s="51">
        <v>25933</v>
      </c>
      <c r="I31" s="5">
        <f t="shared" si="8"/>
        <v>3</v>
      </c>
      <c r="L31" s="87">
        <f t="shared" si="1"/>
      </c>
      <c r="M31" s="5">
        <f t="shared" si="2"/>
        <v>3</v>
      </c>
      <c r="N31" s="48">
        <f t="shared" si="3"/>
      </c>
      <c r="O31" s="49">
        <f t="shared" si="4"/>
        <v>0</v>
      </c>
      <c r="P31" s="88">
        <f t="shared" si="7"/>
        <v>3</v>
      </c>
      <c r="Q31" s="88">
        <f t="shared" si="5"/>
        <v>3</v>
      </c>
      <c r="R31" s="89">
        <f t="shared" si="6"/>
        <v>25933.31</v>
      </c>
    </row>
    <row r="32" spans="1:18" ht="13.5" customHeight="1">
      <c r="A32" s="5">
        <v>11</v>
      </c>
      <c r="B32" s="11" t="s">
        <v>16</v>
      </c>
      <c r="C32" s="11">
        <v>2</v>
      </c>
      <c r="D32" s="4" t="s">
        <v>8</v>
      </c>
      <c r="E32" s="12">
        <v>75</v>
      </c>
      <c r="F32" s="29" t="s">
        <v>166</v>
      </c>
      <c r="G32" s="23" t="s">
        <v>391</v>
      </c>
      <c r="H32" s="51">
        <v>32321</v>
      </c>
      <c r="I32" s="5">
        <f t="shared" si="8"/>
        <v>15</v>
      </c>
      <c r="L32" s="87">
        <f t="shared" si="1"/>
      </c>
      <c r="M32" s="5">
        <f t="shared" si="2"/>
        <v>15</v>
      </c>
      <c r="N32" s="48">
        <f t="shared" si="3"/>
      </c>
      <c r="O32" s="49">
        <f t="shared" si="4"/>
        <v>0</v>
      </c>
      <c r="P32" s="88">
        <f t="shared" si="7"/>
        <v>15</v>
      </c>
      <c r="Q32" s="88">
        <f t="shared" si="5"/>
        <v>15</v>
      </c>
      <c r="R32" s="89">
        <f t="shared" si="6"/>
        <v>32321.32</v>
      </c>
    </row>
    <row r="33" spans="2:9" ht="13.5" customHeight="1">
      <c r="B33" s="7"/>
      <c r="C33" s="7"/>
      <c r="D33" s="7"/>
      <c r="E33" s="7"/>
      <c r="F33" s="7"/>
      <c r="G33" s="7"/>
      <c r="H33" s="7"/>
      <c r="I33" s="7"/>
    </row>
    <row r="34" spans="2:9" ht="13.5" customHeight="1">
      <c r="B34" s="2" t="s">
        <v>319</v>
      </c>
      <c r="C34" s="7"/>
      <c r="D34" s="7"/>
      <c r="E34" s="7"/>
      <c r="F34" s="7"/>
      <c r="G34" s="7"/>
      <c r="H34" s="7"/>
      <c r="I34" s="7"/>
    </row>
    <row r="35" spans="1:9" ht="13.5" customHeight="1">
      <c r="A35" s="5" t="s">
        <v>575</v>
      </c>
      <c r="B35" s="5" t="s">
        <v>570</v>
      </c>
      <c r="C35" s="144" t="s">
        <v>571</v>
      </c>
      <c r="D35" s="144"/>
      <c r="E35" s="144"/>
      <c r="F35" s="15" t="s">
        <v>572</v>
      </c>
      <c r="G35" s="23" t="s">
        <v>573</v>
      </c>
      <c r="H35" s="5" t="s">
        <v>624</v>
      </c>
      <c r="I35" s="5" t="s">
        <v>625</v>
      </c>
    </row>
    <row r="36" spans="1:9" ht="13.5" customHeight="1">
      <c r="A36" s="5">
        <v>1</v>
      </c>
      <c r="B36" s="24" t="str">
        <f>INDEX($B$8:$H$32,MATCH($A36,$M$8:$M$32,0),1)</f>
        <v>中筋</v>
      </c>
      <c r="C36" s="11">
        <f>INDEX($B$8:$H$32,MATCH($A36,$M$8:$M$32,0),2)</f>
        <v>2</v>
      </c>
      <c r="D36" s="4" t="str">
        <f>INDEX($B$8:$H$32,MATCH($A36,$M$8:$M$32,0),3)</f>
        <v>-</v>
      </c>
      <c r="E36" s="12">
        <f>INDEX($B$8:$H$32,MATCH($A36,$M$8:$M$32,0),4)</f>
        <v>8</v>
      </c>
      <c r="F36" s="136" t="str">
        <f>INDEX($B$8:$H$32,MATCH($A36,$M$8:$M$32,0),5)</f>
        <v>杉山　愛実</v>
      </c>
      <c r="G36" s="31" t="str">
        <f>INDEX($B$8:$H$32,MATCH($A36,$M$8:$M$32,0),6)</f>
        <v>すぎやま　あみ</v>
      </c>
      <c r="H36" s="94">
        <f>INDEX($B$8:$H$32,MATCH($A36,$M$8:$M$32,0),7)</f>
        <v>25213</v>
      </c>
      <c r="I36" s="134">
        <f>ROUNDUP(H36,-1)/10</f>
        <v>2522</v>
      </c>
    </row>
    <row r="37" spans="1:9" ht="13.5" customHeight="1">
      <c r="A37" s="5">
        <v>2</v>
      </c>
      <c r="B37" s="24" t="str">
        <f aca="true" t="shared" si="9" ref="B37:B43">INDEX($B$8:$H$32,MATCH($A37,$M$8:$M$32,0),1)</f>
        <v>東綾</v>
      </c>
      <c r="C37" s="26">
        <f aca="true" t="shared" si="10" ref="C37:C43">INDEX($B$8:$H$32,MATCH($A37,$M$8:$M$32,0),2)</f>
        <v>9</v>
      </c>
      <c r="D37" s="3" t="str">
        <f aca="true" t="shared" si="11" ref="D37:D43">INDEX($B$8:$H$32,MATCH($A37,$M$8:$M$32,0),3)</f>
        <v>-</v>
      </c>
      <c r="E37" s="27">
        <f aca="true" t="shared" si="12" ref="E37:E43">INDEX($B$8:$H$32,MATCH($A37,$M$8:$M$32,0),4)</f>
        <v>3</v>
      </c>
      <c r="F37" s="136" t="str">
        <f aca="true" t="shared" si="13" ref="F37:F43">INDEX($B$8:$H$32,MATCH($A37,$M$8:$M$32,0),5)</f>
        <v>西村　麗華</v>
      </c>
      <c r="G37" s="31" t="str">
        <f aca="true" t="shared" si="14" ref="G37:G43">INDEX($B$8:$H$32,MATCH($A37,$M$8:$M$32,0),6)</f>
        <v>にしむら　れいか</v>
      </c>
      <c r="H37" s="94">
        <f aca="true" t="shared" si="15" ref="H37:H43">INDEX($B$8:$H$32,MATCH($A37,$M$8:$M$32,0),7)</f>
        <v>25813</v>
      </c>
      <c r="I37" s="134">
        <f aca="true" t="shared" si="16" ref="I37:I43">ROUNDUP(H37,-1)/10</f>
        <v>2582</v>
      </c>
    </row>
    <row r="38" spans="1:9" ht="13.5" customHeight="1">
      <c r="A38" s="5">
        <v>3</v>
      </c>
      <c r="B38" s="24" t="str">
        <f t="shared" si="9"/>
        <v>綾部</v>
      </c>
      <c r="C38" s="26">
        <f t="shared" si="10"/>
        <v>1</v>
      </c>
      <c r="D38" s="3" t="str">
        <f t="shared" si="11"/>
        <v>-</v>
      </c>
      <c r="E38" s="27">
        <f t="shared" si="12"/>
        <v>18</v>
      </c>
      <c r="F38" s="136" t="str">
        <f t="shared" si="13"/>
        <v>丸岡　凜子</v>
      </c>
      <c r="G38" s="31" t="str">
        <f t="shared" si="14"/>
        <v>まるおか　りんこ</v>
      </c>
      <c r="H38" s="94">
        <f t="shared" si="15"/>
        <v>25933</v>
      </c>
      <c r="I38" s="134">
        <f t="shared" si="16"/>
        <v>2594</v>
      </c>
    </row>
    <row r="39" spans="1:9" ht="13.5" customHeight="1">
      <c r="A39" s="5">
        <v>4</v>
      </c>
      <c r="B39" s="24" t="str">
        <f t="shared" si="9"/>
        <v>吉美</v>
      </c>
      <c r="C39" s="26">
        <f t="shared" si="10"/>
        <v>6</v>
      </c>
      <c r="D39" s="3" t="str">
        <f t="shared" si="11"/>
        <v>-</v>
      </c>
      <c r="E39" s="27">
        <f t="shared" si="12"/>
        <v>16</v>
      </c>
      <c r="F39" s="136" t="str">
        <f t="shared" si="13"/>
        <v>塩見　弥恵</v>
      </c>
      <c r="G39" s="31" t="str">
        <f t="shared" si="14"/>
        <v>しおみ　やえ</v>
      </c>
      <c r="H39" s="94">
        <f t="shared" si="15"/>
        <v>30119</v>
      </c>
      <c r="I39" s="134">
        <f t="shared" si="16"/>
        <v>3012</v>
      </c>
    </row>
    <row r="40" spans="1:9" ht="13.5" customHeight="1">
      <c r="A40" s="5">
        <v>5</v>
      </c>
      <c r="B40" s="24" t="str">
        <f t="shared" si="9"/>
        <v>中筋</v>
      </c>
      <c r="C40" s="26">
        <f t="shared" si="10"/>
        <v>2</v>
      </c>
      <c r="D40" s="3" t="str">
        <f t="shared" si="11"/>
        <v>-</v>
      </c>
      <c r="E40" s="27">
        <f t="shared" si="12"/>
        <v>18</v>
      </c>
      <c r="F40" s="136" t="str">
        <f t="shared" si="13"/>
        <v>山口　なな</v>
      </c>
      <c r="G40" s="31" t="str">
        <f t="shared" si="14"/>
        <v>やまぐち　なな</v>
      </c>
      <c r="H40" s="94">
        <f t="shared" si="15"/>
        <v>30320</v>
      </c>
      <c r="I40" s="134">
        <f t="shared" si="16"/>
        <v>3032</v>
      </c>
    </row>
    <row r="41" spans="1:9" ht="13.5" customHeight="1">
      <c r="A41" s="5">
        <v>6</v>
      </c>
      <c r="B41" s="24" t="str">
        <f t="shared" si="9"/>
        <v>中筋</v>
      </c>
      <c r="C41" s="26">
        <f t="shared" si="10"/>
        <v>2</v>
      </c>
      <c r="D41" s="3" t="str">
        <f t="shared" si="11"/>
        <v>-</v>
      </c>
      <c r="E41" s="27">
        <f t="shared" si="12"/>
        <v>21</v>
      </c>
      <c r="F41" s="136" t="str">
        <f t="shared" si="13"/>
        <v>大志万　莉菜</v>
      </c>
      <c r="G41" s="31" t="str">
        <f t="shared" si="14"/>
        <v>おおしまん　りな</v>
      </c>
      <c r="H41" s="94">
        <f t="shared" si="15"/>
        <v>30566</v>
      </c>
      <c r="I41" s="134">
        <f t="shared" si="16"/>
        <v>3057</v>
      </c>
    </row>
    <row r="42" spans="1:9" ht="13.5" customHeight="1">
      <c r="A42" s="5">
        <v>7</v>
      </c>
      <c r="B42" s="24" t="str">
        <f t="shared" si="9"/>
        <v>中筋</v>
      </c>
      <c r="C42" s="26">
        <f t="shared" si="10"/>
        <v>2</v>
      </c>
      <c r="D42" s="3" t="str">
        <f t="shared" si="11"/>
        <v>-</v>
      </c>
      <c r="E42" s="27">
        <f t="shared" si="12"/>
        <v>96</v>
      </c>
      <c r="F42" s="136" t="str">
        <f t="shared" si="13"/>
        <v>長澤　華美</v>
      </c>
      <c r="G42" s="31" t="str">
        <f t="shared" si="14"/>
        <v>ながさわ　はなび</v>
      </c>
      <c r="H42" s="94">
        <f t="shared" si="15"/>
        <v>30811</v>
      </c>
      <c r="I42" s="134">
        <f t="shared" si="16"/>
        <v>3082</v>
      </c>
    </row>
    <row r="43" spans="1:9" ht="13.5" customHeight="1">
      <c r="A43" s="5">
        <v>8</v>
      </c>
      <c r="B43" s="24" t="str">
        <f t="shared" si="9"/>
        <v>綾部</v>
      </c>
      <c r="C43" s="26">
        <f t="shared" si="10"/>
        <v>1</v>
      </c>
      <c r="D43" s="3" t="str">
        <f t="shared" si="11"/>
        <v>-</v>
      </c>
      <c r="E43" s="27">
        <f t="shared" si="12"/>
        <v>46</v>
      </c>
      <c r="F43" s="136" t="str">
        <f t="shared" si="13"/>
        <v>小林　千裕</v>
      </c>
      <c r="G43" s="31" t="str">
        <f t="shared" si="14"/>
        <v>こばやし　ちひろ</v>
      </c>
      <c r="H43" s="94">
        <f t="shared" si="15"/>
        <v>30955</v>
      </c>
      <c r="I43" s="134">
        <f t="shared" si="16"/>
        <v>3096</v>
      </c>
    </row>
    <row r="44" ht="13.5" customHeight="1"/>
    <row r="45" ht="13.5" customHeight="1"/>
    <row r="46" ht="13.5" customHeight="1"/>
    <row r="47" ht="13.5" customHeight="1"/>
    <row r="48" ht="13.5" customHeight="1"/>
    <row r="49" ht="13.5" customHeight="1"/>
    <row r="50" ht="13.5" customHeight="1">
      <c r="G50" s="41">
        <v>21</v>
      </c>
    </row>
    <row r="51" ht="13.5" customHeight="1"/>
    <row r="52" ht="13.5" customHeight="1"/>
  </sheetData>
  <sheetProtection/>
  <mergeCells count="20">
    <mergeCell ref="C35:E35"/>
    <mergeCell ref="L6:L7"/>
    <mergeCell ref="M6:M7"/>
    <mergeCell ref="N6:O7"/>
    <mergeCell ref="P6:Q6"/>
    <mergeCell ref="L20:L21"/>
    <mergeCell ref="P20:Q20"/>
    <mergeCell ref="G5:I5"/>
    <mergeCell ref="B6:I6"/>
    <mergeCell ref="C7:E7"/>
    <mergeCell ref="R20:R21"/>
    <mergeCell ref="R6:R7"/>
    <mergeCell ref="B20:I20"/>
    <mergeCell ref="C21:E21"/>
    <mergeCell ref="C1:H2"/>
    <mergeCell ref="B3:E3"/>
    <mergeCell ref="B4:E4"/>
    <mergeCell ref="G4:H4"/>
    <mergeCell ref="M20:M21"/>
    <mergeCell ref="N20:O21"/>
  </mergeCells>
  <conditionalFormatting sqref="C34:D34 B14:D18 B28:D29 D30 B30 B31:D33 D25:D27 B25:B27 B22:D24 D13 B13 B8:D12 B36:H43">
    <cfRule type="cellIs" priority="2" dxfId="17" operator="equal" stopIfTrue="1">
      <formula>0</formula>
    </cfRule>
  </conditionalFormatting>
  <conditionalFormatting sqref="B30:C30 B25:C27 B13:C13">
    <cfRule type="cellIs" priority="1" dxfId="17" operator="equal" stopIfTrue="1">
      <formula>0</formula>
    </cfRule>
  </conditionalFormatting>
  <dataValidations count="3">
    <dataValidation allowBlank="1" showInputMessage="1" showErrorMessage="1" promptTitle="要　記入" prompt="学校で入力してください" sqref="C29:C32 E8:E18 C8:C18 C22:C27 E22:E32"/>
    <dataValidation allowBlank="1" showInputMessage="1" showErrorMessage="1" promptTitle="入力禁止" prompt="記入しないでください。" sqref="C34:E34 B29:B32 B22:B27 B33:E33 B8:B18 D8:D18 D22:D32 B36:H43"/>
    <dataValidation allowBlank="1" showInputMessage="1" showErrorMessage="1" prompt="姓と名の間にスペースを！" sqref="F22:G34 F8:G18"/>
  </dataValidations>
  <printOptions/>
  <pageMargins left="0.7874015748031497" right="0.7874015748031497" top="0.5905511811023623" bottom="0.7480314960629921" header="0.5118110236220472" footer="0.5118110236220472"/>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R52"/>
  <sheetViews>
    <sheetView view="pageBreakPreview" zoomScaleSheetLayoutView="100" zoomScalePageLayoutView="0" workbookViewId="0" topLeftCell="A1">
      <selection activeCell="B4" sqref="B4:E4"/>
    </sheetView>
  </sheetViews>
  <sheetFormatPr defaultColWidth="9.00390625" defaultRowHeight="13.5"/>
  <cols>
    <col min="1" max="2" width="9.00390625" style="2" customWidth="1"/>
    <col min="3" max="3" width="2.875" style="2" customWidth="1"/>
    <col min="4" max="4" width="2.50390625" style="2" customWidth="1"/>
    <col min="5" max="5" width="2.875" style="2" customWidth="1"/>
    <col min="6" max="6" width="14.625" style="2" customWidth="1"/>
    <col min="7" max="7" width="16.625" style="2" customWidth="1"/>
    <col min="8" max="9" width="9.00390625" style="2" customWidth="1"/>
    <col min="10" max="10" width="4.75390625" style="2" customWidth="1"/>
    <col min="11" max="11" width="3.75390625" style="2" customWidth="1"/>
    <col min="12" max="12" width="9.50390625" style="2" customWidth="1"/>
    <col min="13" max="13" width="8.875" style="2" customWidth="1"/>
    <col min="14" max="14" width="2.875" style="2" customWidth="1"/>
    <col min="15" max="15" width="9.00390625" style="2" customWidth="1"/>
    <col min="16" max="16" width="11.00390625" style="2" customWidth="1"/>
    <col min="17" max="17" width="11.25390625" style="2" customWidth="1"/>
    <col min="18" max="18" width="10.25390625" style="2" customWidth="1"/>
    <col min="19" max="16384" width="9.00390625" style="2" customWidth="1"/>
  </cols>
  <sheetData>
    <row r="1" spans="3:8" ht="13.5">
      <c r="C1" s="139" t="s">
        <v>271</v>
      </c>
      <c r="D1" s="139"/>
      <c r="E1" s="139"/>
      <c r="F1" s="139"/>
      <c r="G1" s="139"/>
      <c r="H1" s="139"/>
    </row>
    <row r="2" spans="3:8" ht="13.5">
      <c r="C2" s="139"/>
      <c r="D2" s="139"/>
      <c r="E2" s="139"/>
      <c r="F2" s="139"/>
      <c r="G2" s="139"/>
      <c r="H2" s="139"/>
    </row>
    <row r="3" spans="2:9" ht="17.25" customHeight="1">
      <c r="B3" s="140" t="s">
        <v>19</v>
      </c>
      <c r="C3" s="140"/>
      <c r="D3" s="140"/>
      <c r="E3" s="140"/>
      <c r="F3" s="1"/>
      <c r="G3" s="1"/>
      <c r="H3" s="1"/>
      <c r="I3" s="1"/>
    </row>
    <row r="4" spans="2:9" ht="17.25" customHeight="1">
      <c r="B4" s="141" t="s">
        <v>426</v>
      </c>
      <c r="C4" s="141"/>
      <c r="D4" s="141"/>
      <c r="E4" s="141"/>
      <c r="F4" s="1"/>
      <c r="G4" s="140" t="s">
        <v>427</v>
      </c>
      <c r="H4" s="140"/>
      <c r="I4" s="1"/>
    </row>
    <row r="5" spans="2:9" ht="17.25" customHeight="1">
      <c r="B5" s="1"/>
      <c r="C5" s="1"/>
      <c r="D5" s="1"/>
      <c r="E5" s="1"/>
      <c r="F5" s="1"/>
      <c r="G5" s="140" t="s">
        <v>428</v>
      </c>
      <c r="H5" s="140"/>
      <c r="I5" s="140"/>
    </row>
    <row r="7" spans="2:18" ht="16.5" customHeight="1">
      <c r="B7" s="2" t="s">
        <v>22</v>
      </c>
      <c r="L7" s="144" t="s">
        <v>603</v>
      </c>
      <c r="M7" s="144" t="s">
        <v>602</v>
      </c>
      <c r="N7" s="149" t="s">
        <v>600</v>
      </c>
      <c r="O7" s="150"/>
      <c r="P7" s="142" t="s">
        <v>597</v>
      </c>
      <c r="Q7" s="143"/>
      <c r="R7" s="145"/>
    </row>
    <row r="8" spans="1:18" ht="16.5" customHeight="1">
      <c r="A8" s="5" t="s">
        <v>577</v>
      </c>
      <c r="B8" s="5" t="s">
        <v>570</v>
      </c>
      <c r="C8" s="144" t="s">
        <v>571</v>
      </c>
      <c r="D8" s="144"/>
      <c r="E8" s="144"/>
      <c r="F8" s="15" t="s">
        <v>572</v>
      </c>
      <c r="G8" s="12" t="s">
        <v>573</v>
      </c>
      <c r="H8" s="5" t="s">
        <v>574</v>
      </c>
      <c r="I8" s="5" t="s">
        <v>575</v>
      </c>
      <c r="L8" s="144"/>
      <c r="M8" s="144"/>
      <c r="N8" s="151"/>
      <c r="O8" s="152"/>
      <c r="P8" s="5" t="s">
        <v>598</v>
      </c>
      <c r="Q8" s="5" t="s">
        <v>599</v>
      </c>
      <c r="R8" s="146"/>
    </row>
    <row r="9" spans="1:18" ht="16.5" customHeight="1">
      <c r="A9" s="5">
        <v>1</v>
      </c>
      <c r="B9" s="11" t="s">
        <v>80</v>
      </c>
      <c r="C9" s="33">
        <v>5</v>
      </c>
      <c r="D9" s="14" t="s">
        <v>8</v>
      </c>
      <c r="E9" s="34">
        <v>9</v>
      </c>
      <c r="F9" s="29" t="s">
        <v>220</v>
      </c>
      <c r="G9" s="23" t="s">
        <v>429</v>
      </c>
      <c r="H9" s="112">
        <v>4245</v>
      </c>
      <c r="I9" s="5">
        <f aca="true" t="shared" si="0" ref="I9:I14">M9</f>
        <v>22</v>
      </c>
      <c r="J9" s="38">
        <f aca="true" t="shared" si="1" ref="J9:J14">IF(M9&lt;=6,"q","")</f>
      </c>
      <c r="L9" s="87">
        <f>IF(M9&lt;&gt;P9,"修正済","")</f>
      </c>
      <c r="M9" s="5">
        <f>P9</f>
        <v>22</v>
      </c>
      <c r="N9" s="48">
        <f>IF(ISTEXT(O9),P9,"")</f>
      </c>
      <c r="O9" s="49">
        <f>IF(P9&lt;&gt;Q9,"位修正",)</f>
        <v>0</v>
      </c>
      <c r="P9" s="88">
        <f>IF(ISNUMBER(H9),RANK(H9,$H$9:$H$41,1),"")</f>
        <v>22</v>
      </c>
      <c r="Q9" s="88">
        <f>IF(ISNUMBER(I9),RANK(R9,$R$9:$R$41,1),"")</f>
        <v>22</v>
      </c>
      <c r="R9" s="89">
        <f>IF(ISNUMBER(H9),H9+ROW()/100,"")</f>
        <v>4245.09</v>
      </c>
    </row>
    <row r="10" spans="1:18" ht="16.5" customHeight="1">
      <c r="A10" s="5">
        <v>2</v>
      </c>
      <c r="B10" s="11" t="s">
        <v>282</v>
      </c>
      <c r="C10" s="33">
        <v>6</v>
      </c>
      <c r="D10" s="14" t="s">
        <v>8</v>
      </c>
      <c r="E10" s="34">
        <v>2</v>
      </c>
      <c r="F10" s="29" t="s">
        <v>253</v>
      </c>
      <c r="G10" s="23" t="s">
        <v>64</v>
      </c>
      <c r="H10" s="112">
        <v>3407</v>
      </c>
      <c r="I10" s="5">
        <f t="shared" si="0"/>
        <v>1</v>
      </c>
      <c r="J10" s="38" t="str">
        <f t="shared" si="1"/>
        <v>q</v>
      </c>
      <c r="L10" s="87">
        <f aca="true" t="shared" si="2" ref="L10:L41">IF(M10&lt;&gt;P10,"修正済","")</f>
      </c>
      <c r="M10" s="5">
        <f aca="true" t="shared" si="3" ref="M10:M41">P10</f>
        <v>1</v>
      </c>
      <c r="N10" s="48">
        <f aca="true" t="shared" si="4" ref="N10:N41">IF(ISTEXT(O10),P10,"")</f>
      </c>
      <c r="O10" s="49">
        <f aca="true" t="shared" si="5" ref="O10:O41">IF(P10&lt;&gt;Q10,"位修正",)</f>
        <v>0</v>
      </c>
      <c r="P10" s="88">
        <f aca="true" t="shared" si="6" ref="P10:P41">IF(ISNUMBER(H10),RANK(H10,$H$9:$H$41,1),"")</f>
        <v>1</v>
      </c>
      <c r="Q10" s="88">
        <f aca="true" t="shared" si="7" ref="Q10:Q41">IF(ISNUMBER(I10),RANK(R10,$R$9:$R$41,1),"")</f>
        <v>1</v>
      </c>
      <c r="R10" s="89">
        <f aca="true" t="shared" si="8" ref="R10:R39">IF(ISNUMBER(H10),H10+ROW()/100,"")</f>
        <v>3407.1</v>
      </c>
    </row>
    <row r="11" spans="1:18" ht="16.5" customHeight="1">
      <c r="A11" s="5">
        <v>3</v>
      </c>
      <c r="B11" s="11" t="s">
        <v>30</v>
      </c>
      <c r="C11" s="33">
        <v>9</v>
      </c>
      <c r="D11" s="14" t="s">
        <v>8</v>
      </c>
      <c r="E11" s="34">
        <v>10</v>
      </c>
      <c r="F11" s="29" t="s">
        <v>185</v>
      </c>
      <c r="G11" s="23" t="s">
        <v>430</v>
      </c>
      <c r="H11" s="112">
        <v>3423</v>
      </c>
      <c r="I11" s="5">
        <f t="shared" si="0"/>
        <v>2</v>
      </c>
      <c r="J11" s="38" t="str">
        <f t="shared" si="1"/>
        <v>q</v>
      </c>
      <c r="L11" s="87">
        <f t="shared" si="2"/>
      </c>
      <c r="M11" s="5">
        <f t="shared" si="3"/>
        <v>2</v>
      </c>
      <c r="N11" s="48">
        <f t="shared" si="4"/>
      </c>
      <c r="O11" s="49">
        <f t="shared" si="5"/>
        <v>0</v>
      </c>
      <c r="P11" s="88">
        <f t="shared" si="6"/>
        <v>2</v>
      </c>
      <c r="Q11" s="88">
        <f t="shared" si="7"/>
        <v>2</v>
      </c>
      <c r="R11" s="89">
        <f t="shared" si="8"/>
        <v>3423.11</v>
      </c>
    </row>
    <row r="12" spans="1:18" ht="16.5" customHeight="1">
      <c r="A12" s="5">
        <v>4</v>
      </c>
      <c r="B12" s="11" t="s">
        <v>16</v>
      </c>
      <c r="C12" s="11">
        <v>2</v>
      </c>
      <c r="D12" s="4" t="s">
        <v>8</v>
      </c>
      <c r="E12" s="12">
        <v>24</v>
      </c>
      <c r="F12" s="29" t="s">
        <v>172</v>
      </c>
      <c r="G12" s="23" t="s">
        <v>147</v>
      </c>
      <c r="H12" s="112">
        <v>3505</v>
      </c>
      <c r="I12" s="5">
        <f t="shared" si="0"/>
        <v>6</v>
      </c>
      <c r="J12" s="38" t="str">
        <f t="shared" si="1"/>
        <v>q</v>
      </c>
      <c r="L12" s="87">
        <f t="shared" si="2"/>
      </c>
      <c r="M12" s="5">
        <f t="shared" si="3"/>
        <v>6</v>
      </c>
      <c r="N12" s="48">
        <f t="shared" si="4"/>
      </c>
      <c r="O12" s="49">
        <f t="shared" si="5"/>
        <v>0</v>
      </c>
      <c r="P12" s="88">
        <f t="shared" si="6"/>
        <v>6</v>
      </c>
      <c r="Q12" s="88">
        <f t="shared" si="7"/>
        <v>6</v>
      </c>
      <c r="R12" s="89">
        <f t="shared" si="8"/>
        <v>3505.12</v>
      </c>
    </row>
    <row r="13" spans="1:18" ht="16.5" customHeight="1">
      <c r="A13" s="5">
        <v>5</v>
      </c>
      <c r="B13" s="11" t="s">
        <v>18</v>
      </c>
      <c r="C13" s="26">
        <v>1</v>
      </c>
      <c r="D13" s="3" t="s">
        <v>8</v>
      </c>
      <c r="E13" s="27">
        <v>40</v>
      </c>
      <c r="F13" s="29" t="s">
        <v>432</v>
      </c>
      <c r="G13" s="23" t="s">
        <v>433</v>
      </c>
      <c r="H13" s="112" t="s">
        <v>661</v>
      </c>
      <c r="I13" s="5">
        <f t="shared" si="0"/>
      </c>
      <c r="J13" s="38">
        <f t="shared" si="1"/>
      </c>
      <c r="L13" s="87">
        <f t="shared" si="2"/>
      </c>
      <c r="M13" s="5">
        <f t="shared" si="3"/>
      </c>
      <c r="N13" s="48">
        <f t="shared" si="4"/>
      </c>
      <c r="O13" s="49">
        <f t="shared" si="5"/>
        <v>0</v>
      </c>
      <c r="P13" s="88">
        <f t="shared" si="6"/>
      </c>
      <c r="Q13" s="88">
        <f t="shared" si="7"/>
      </c>
      <c r="R13" s="89">
        <f t="shared" si="8"/>
      </c>
    </row>
    <row r="14" spans="1:18" ht="16.5" customHeight="1">
      <c r="A14" s="5">
        <v>6</v>
      </c>
      <c r="B14" s="11" t="s">
        <v>282</v>
      </c>
      <c r="C14" s="26">
        <v>6</v>
      </c>
      <c r="D14" s="3" t="s">
        <v>8</v>
      </c>
      <c r="E14" s="27">
        <v>31</v>
      </c>
      <c r="F14" s="29" t="s">
        <v>228</v>
      </c>
      <c r="G14" s="23" t="s">
        <v>434</v>
      </c>
      <c r="H14" s="112">
        <v>3904</v>
      </c>
      <c r="I14" s="5">
        <f t="shared" si="0"/>
        <v>18</v>
      </c>
      <c r="J14" s="38">
        <f t="shared" si="1"/>
      </c>
      <c r="L14" s="87">
        <f t="shared" si="2"/>
      </c>
      <c r="M14" s="5">
        <f t="shared" si="3"/>
        <v>18</v>
      </c>
      <c r="N14" s="48">
        <f t="shared" si="4"/>
      </c>
      <c r="O14" s="49">
        <f t="shared" si="5"/>
        <v>0</v>
      </c>
      <c r="P14" s="88">
        <f t="shared" si="6"/>
        <v>18</v>
      </c>
      <c r="Q14" s="88">
        <f t="shared" si="7"/>
        <v>18</v>
      </c>
      <c r="R14" s="89">
        <f t="shared" si="8"/>
        <v>3904.14</v>
      </c>
    </row>
    <row r="15" spans="2:18" ht="16.5" customHeight="1">
      <c r="B15" s="7"/>
      <c r="C15" s="7"/>
      <c r="D15" s="7"/>
      <c r="E15" s="7"/>
      <c r="F15" s="7"/>
      <c r="G15" s="7"/>
      <c r="H15" s="7"/>
      <c r="I15" s="7"/>
      <c r="J15" s="42" t="s">
        <v>668</v>
      </c>
      <c r="K15" s="7"/>
      <c r="L15" s="102"/>
      <c r="M15" s="14"/>
      <c r="N15" s="107"/>
      <c r="O15" s="108"/>
      <c r="P15" s="107"/>
      <c r="Q15" s="107"/>
      <c r="R15" s="109"/>
    </row>
    <row r="16" spans="2:18" ht="16.5" customHeight="1">
      <c r="B16" s="3" t="s">
        <v>24</v>
      </c>
      <c r="C16" s="3"/>
      <c r="D16" s="3"/>
      <c r="E16" s="3"/>
      <c r="F16" s="3"/>
      <c r="G16" s="3"/>
      <c r="H16" s="3"/>
      <c r="I16" s="3"/>
      <c r="L16" s="144" t="s">
        <v>603</v>
      </c>
      <c r="M16" s="144" t="s">
        <v>602</v>
      </c>
      <c r="N16" s="149" t="s">
        <v>600</v>
      </c>
      <c r="O16" s="150"/>
      <c r="P16" s="142" t="s">
        <v>597</v>
      </c>
      <c r="Q16" s="143"/>
      <c r="R16" s="145"/>
    </row>
    <row r="17" spans="1:18" ht="16.5" customHeight="1">
      <c r="A17" s="5" t="s">
        <v>577</v>
      </c>
      <c r="B17" s="5" t="s">
        <v>570</v>
      </c>
      <c r="C17" s="144" t="s">
        <v>571</v>
      </c>
      <c r="D17" s="144"/>
      <c r="E17" s="144"/>
      <c r="F17" s="15" t="s">
        <v>572</v>
      </c>
      <c r="G17" s="12" t="s">
        <v>573</v>
      </c>
      <c r="H17" s="5" t="s">
        <v>574</v>
      </c>
      <c r="I17" s="5" t="s">
        <v>575</v>
      </c>
      <c r="L17" s="144"/>
      <c r="M17" s="144"/>
      <c r="N17" s="151"/>
      <c r="O17" s="152"/>
      <c r="P17" s="5" t="s">
        <v>598</v>
      </c>
      <c r="Q17" s="5" t="s">
        <v>599</v>
      </c>
      <c r="R17" s="146"/>
    </row>
    <row r="18" spans="1:18" ht="16.5" customHeight="1">
      <c r="A18" s="5">
        <v>1</v>
      </c>
      <c r="B18" s="11" t="s">
        <v>282</v>
      </c>
      <c r="C18" s="33">
        <v>6</v>
      </c>
      <c r="D18" s="14" t="s">
        <v>8</v>
      </c>
      <c r="E18" s="34">
        <v>6</v>
      </c>
      <c r="F18" s="29" t="s">
        <v>249</v>
      </c>
      <c r="G18" s="23" t="s">
        <v>56</v>
      </c>
      <c r="H18" s="112">
        <v>3497</v>
      </c>
      <c r="I18" s="5">
        <f aca="true" t="shared" si="9" ref="I18:I23">M18</f>
        <v>5</v>
      </c>
      <c r="J18" s="38" t="str">
        <f aca="true" t="shared" si="10" ref="J18:J23">IF(M18&lt;=6,"q","")</f>
        <v>q</v>
      </c>
      <c r="L18" s="87">
        <f t="shared" si="2"/>
      </c>
      <c r="M18" s="5">
        <f t="shared" si="3"/>
        <v>5</v>
      </c>
      <c r="N18" s="48">
        <f t="shared" si="4"/>
      </c>
      <c r="O18" s="49">
        <f t="shared" si="5"/>
        <v>0</v>
      </c>
      <c r="P18" s="88">
        <f t="shared" si="6"/>
        <v>5</v>
      </c>
      <c r="Q18" s="88">
        <f t="shared" si="7"/>
        <v>5</v>
      </c>
      <c r="R18" s="89">
        <f t="shared" si="8"/>
        <v>3497.18</v>
      </c>
    </row>
    <row r="19" spans="1:18" ht="16.5" customHeight="1">
      <c r="A19" s="5">
        <v>2</v>
      </c>
      <c r="B19" s="11" t="s">
        <v>288</v>
      </c>
      <c r="C19" s="33">
        <v>7</v>
      </c>
      <c r="D19" s="14" t="s">
        <v>8</v>
      </c>
      <c r="E19" s="34">
        <v>15</v>
      </c>
      <c r="F19" s="29" t="s">
        <v>176</v>
      </c>
      <c r="G19" s="23" t="s">
        <v>435</v>
      </c>
      <c r="H19" s="112">
        <v>3791</v>
      </c>
      <c r="I19" s="5">
        <f t="shared" si="9"/>
        <v>15</v>
      </c>
      <c r="J19" s="38">
        <f t="shared" si="10"/>
      </c>
      <c r="L19" s="87">
        <f t="shared" si="2"/>
      </c>
      <c r="M19" s="5">
        <f t="shared" si="3"/>
        <v>15</v>
      </c>
      <c r="N19" s="48">
        <f t="shared" si="4"/>
      </c>
      <c r="O19" s="49">
        <f t="shared" si="5"/>
        <v>0</v>
      </c>
      <c r="P19" s="88">
        <f t="shared" si="6"/>
        <v>15</v>
      </c>
      <c r="Q19" s="88">
        <f t="shared" si="7"/>
        <v>15</v>
      </c>
      <c r="R19" s="89">
        <f t="shared" si="8"/>
        <v>3791.19</v>
      </c>
    </row>
    <row r="20" spans="1:18" ht="16.5" customHeight="1">
      <c r="A20" s="5">
        <v>3</v>
      </c>
      <c r="B20" s="11" t="s">
        <v>16</v>
      </c>
      <c r="C20" s="11">
        <v>2</v>
      </c>
      <c r="D20" s="4" t="s">
        <v>8</v>
      </c>
      <c r="E20" s="12">
        <v>10</v>
      </c>
      <c r="F20" s="29" t="s">
        <v>94</v>
      </c>
      <c r="G20" s="23" t="s">
        <v>95</v>
      </c>
      <c r="H20" s="112">
        <v>3564</v>
      </c>
      <c r="I20" s="5">
        <f t="shared" si="9"/>
        <v>9</v>
      </c>
      <c r="J20" s="38">
        <f t="shared" si="10"/>
      </c>
      <c r="L20" s="87">
        <f t="shared" si="2"/>
      </c>
      <c r="M20" s="5">
        <f t="shared" si="3"/>
        <v>9</v>
      </c>
      <c r="N20" s="48">
        <f t="shared" si="4"/>
      </c>
      <c r="O20" s="49">
        <f t="shared" si="5"/>
        <v>0</v>
      </c>
      <c r="P20" s="88">
        <f t="shared" si="6"/>
        <v>9</v>
      </c>
      <c r="Q20" s="88">
        <f t="shared" si="7"/>
        <v>9</v>
      </c>
      <c r="R20" s="89">
        <f t="shared" si="8"/>
        <v>3564.2</v>
      </c>
    </row>
    <row r="21" spans="1:18" ht="16.5" customHeight="1">
      <c r="A21" s="5">
        <v>4</v>
      </c>
      <c r="B21" s="11" t="s">
        <v>18</v>
      </c>
      <c r="C21" s="26">
        <v>1</v>
      </c>
      <c r="D21" s="3" t="s">
        <v>8</v>
      </c>
      <c r="E21" s="27">
        <v>42</v>
      </c>
      <c r="F21" s="29" t="s">
        <v>436</v>
      </c>
      <c r="G21" s="23" t="s">
        <v>437</v>
      </c>
      <c r="H21" s="112">
        <v>3869</v>
      </c>
      <c r="I21" s="5">
        <f t="shared" si="9"/>
        <v>17</v>
      </c>
      <c r="J21" s="38">
        <f t="shared" si="10"/>
      </c>
      <c r="L21" s="87">
        <f t="shared" si="2"/>
      </c>
      <c r="M21" s="5">
        <f t="shared" si="3"/>
        <v>17</v>
      </c>
      <c r="N21" s="48">
        <f t="shared" si="4"/>
      </c>
      <c r="O21" s="49">
        <f t="shared" si="5"/>
        <v>0</v>
      </c>
      <c r="P21" s="88">
        <f t="shared" si="6"/>
        <v>17</v>
      </c>
      <c r="Q21" s="88">
        <f t="shared" si="7"/>
        <v>17</v>
      </c>
      <c r="R21" s="89">
        <f t="shared" si="8"/>
        <v>3869.21</v>
      </c>
    </row>
    <row r="22" spans="1:18" ht="16.5" customHeight="1">
      <c r="A22" s="5">
        <v>5</v>
      </c>
      <c r="B22" s="11" t="s">
        <v>282</v>
      </c>
      <c r="C22" s="26">
        <v>6</v>
      </c>
      <c r="D22" s="3" t="s">
        <v>8</v>
      </c>
      <c r="E22" s="27">
        <v>32</v>
      </c>
      <c r="F22" s="29" t="s">
        <v>238</v>
      </c>
      <c r="G22" s="23" t="s">
        <v>438</v>
      </c>
      <c r="H22" s="112">
        <v>3830</v>
      </c>
      <c r="I22" s="5">
        <f t="shared" si="9"/>
        <v>16</v>
      </c>
      <c r="J22" s="38">
        <f t="shared" si="10"/>
      </c>
      <c r="L22" s="87">
        <f t="shared" si="2"/>
      </c>
      <c r="M22" s="5">
        <f t="shared" si="3"/>
        <v>16</v>
      </c>
      <c r="N22" s="48">
        <f t="shared" si="4"/>
      </c>
      <c r="O22" s="49">
        <f t="shared" si="5"/>
        <v>0</v>
      </c>
      <c r="P22" s="88">
        <f t="shared" si="6"/>
        <v>16</v>
      </c>
      <c r="Q22" s="88">
        <f t="shared" si="7"/>
        <v>16</v>
      </c>
      <c r="R22" s="89">
        <f t="shared" si="8"/>
        <v>3830.22</v>
      </c>
    </row>
    <row r="23" spans="1:18" ht="16.5" customHeight="1">
      <c r="A23" s="5">
        <v>6</v>
      </c>
      <c r="B23" s="11" t="s">
        <v>80</v>
      </c>
      <c r="C23" s="11">
        <v>5</v>
      </c>
      <c r="D23" s="4" t="s">
        <v>8</v>
      </c>
      <c r="E23" s="12">
        <v>11</v>
      </c>
      <c r="F23" s="29" t="s">
        <v>223</v>
      </c>
      <c r="G23" s="23" t="s">
        <v>439</v>
      </c>
      <c r="H23" s="112">
        <v>3713</v>
      </c>
      <c r="I23" s="5">
        <f t="shared" si="9"/>
        <v>13</v>
      </c>
      <c r="J23" s="38">
        <f t="shared" si="10"/>
      </c>
      <c r="L23" s="87">
        <f t="shared" si="2"/>
      </c>
      <c r="M23" s="5">
        <f t="shared" si="3"/>
        <v>13</v>
      </c>
      <c r="N23" s="48">
        <f t="shared" si="4"/>
      </c>
      <c r="O23" s="49">
        <f t="shared" si="5"/>
        <v>0</v>
      </c>
      <c r="P23" s="88">
        <f t="shared" si="6"/>
        <v>13</v>
      </c>
      <c r="Q23" s="88">
        <f t="shared" si="7"/>
        <v>13</v>
      </c>
      <c r="R23" s="89">
        <f t="shared" si="8"/>
        <v>3713.23</v>
      </c>
    </row>
    <row r="24" spans="2:18" ht="16.5" customHeight="1">
      <c r="B24" s="7"/>
      <c r="C24" s="7"/>
      <c r="D24" s="7"/>
      <c r="E24" s="7"/>
      <c r="F24" s="7"/>
      <c r="G24" s="7"/>
      <c r="H24" s="7"/>
      <c r="I24" s="7"/>
      <c r="J24" s="13"/>
      <c r="L24" s="102"/>
      <c r="M24" s="14"/>
      <c r="N24" s="107"/>
      <c r="O24" s="108"/>
      <c r="P24" s="107"/>
      <c r="Q24" s="107"/>
      <c r="R24" s="109"/>
    </row>
    <row r="25" spans="2:18" ht="16.5" customHeight="1">
      <c r="B25" s="2" t="s">
        <v>440</v>
      </c>
      <c r="J25" s="13"/>
      <c r="L25" s="144" t="s">
        <v>603</v>
      </c>
      <c r="M25" s="144" t="s">
        <v>602</v>
      </c>
      <c r="N25" s="149" t="s">
        <v>600</v>
      </c>
      <c r="O25" s="150"/>
      <c r="P25" s="142" t="s">
        <v>597</v>
      </c>
      <c r="Q25" s="143"/>
      <c r="R25" s="145"/>
    </row>
    <row r="26" spans="1:18" ht="16.5" customHeight="1">
      <c r="A26" s="5" t="s">
        <v>577</v>
      </c>
      <c r="B26" s="5" t="s">
        <v>570</v>
      </c>
      <c r="C26" s="144" t="s">
        <v>571</v>
      </c>
      <c r="D26" s="144"/>
      <c r="E26" s="144"/>
      <c r="F26" s="15" t="s">
        <v>572</v>
      </c>
      <c r="G26" s="12" t="s">
        <v>573</v>
      </c>
      <c r="H26" s="5" t="s">
        <v>574</v>
      </c>
      <c r="I26" s="5" t="s">
        <v>575</v>
      </c>
      <c r="J26" s="13"/>
      <c r="L26" s="144"/>
      <c r="M26" s="144"/>
      <c r="N26" s="151"/>
      <c r="O26" s="152"/>
      <c r="P26" s="5" t="s">
        <v>598</v>
      </c>
      <c r="Q26" s="5" t="s">
        <v>599</v>
      </c>
      <c r="R26" s="146"/>
    </row>
    <row r="27" spans="1:18" ht="16.5" customHeight="1">
      <c r="A27" s="5">
        <v>1</v>
      </c>
      <c r="B27" s="11" t="s">
        <v>16</v>
      </c>
      <c r="C27" s="11">
        <v>2</v>
      </c>
      <c r="D27" s="4" t="s">
        <v>8</v>
      </c>
      <c r="E27" s="12">
        <v>61</v>
      </c>
      <c r="F27" s="29" t="s">
        <v>167</v>
      </c>
      <c r="G27" s="23" t="s">
        <v>441</v>
      </c>
      <c r="H27" s="112">
        <v>3695</v>
      </c>
      <c r="I27" s="5">
        <f aca="true" t="shared" si="11" ref="I27:I32">M27</f>
        <v>12</v>
      </c>
      <c r="J27" s="38">
        <f aca="true" t="shared" si="12" ref="J27:J32">IF(M27&lt;=6,"q","")</f>
      </c>
      <c r="L27" s="87">
        <f t="shared" si="2"/>
      </c>
      <c r="M27" s="5">
        <f t="shared" si="3"/>
        <v>12</v>
      </c>
      <c r="N27" s="48">
        <f t="shared" si="4"/>
      </c>
      <c r="O27" s="49">
        <f t="shared" si="5"/>
        <v>0</v>
      </c>
      <c r="P27" s="88">
        <f t="shared" si="6"/>
        <v>12</v>
      </c>
      <c r="Q27" s="88">
        <f t="shared" si="7"/>
        <v>12</v>
      </c>
      <c r="R27" s="89">
        <f t="shared" si="8"/>
        <v>3695.27</v>
      </c>
    </row>
    <row r="28" spans="1:18" ht="16.5" customHeight="1">
      <c r="A28" s="5">
        <v>2</v>
      </c>
      <c r="B28" s="11" t="s">
        <v>282</v>
      </c>
      <c r="C28" s="32">
        <v>6</v>
      </c>
      <c r="D28" s="7" t="s">
        <v>8</v>
      </c>
      <c r="E28" s="30">
        <v>33</v>
      </c>
      <c r="F28" s="29" t="s">
        <v>227</v>
      </c>
      <c r="G28" s="23" t="s">
        <v>442</v>
      </c>
      <c r="H28" s="112">
        <v>4382</v>
      </c>
      <c r="I28" s="5">
        <f t="shared" si="11"/>
        <v>23</v>
      </c>
      <c r="J28" s="38">
        <f t="shared" si="12"/>
      </c>
      <c r="L28" s="87">
        <f t="shared" si="2"/>
      </c>
      <c r="M28" s="5">
        <f t="shared" si="3"/>
        <v>23</v>
      </c>
      <c r="N28" s="48">
        <f t="shared" si="4"/>
      </c>
      <c r="O28" s="49">
        <f t="shared" si="5"/>
        <v>0</v>
      </c>
      <c r="P28" s="88">
        <f t="shared" si="6"/>
        <v>23</v>
      </c>
      <c r="Q28" s="88">
        <f t="shared" si="7"/>
        <v>23</v>
      </c>
      <c r="R28" s="89">
        <f t="shared" si="8"/>
        <v>4382.28</v>
      </c>
    </row>
    <row r="29" spans="1:18" ht="16.5" customHeight="1">
      <c r="A29" s="5">
        <v>3</v>
      </c>
      <c r="B29" s="11" t="s">
        <v>288</v>
      </c>
      <c r="C29" s="11">
        <v>7</v>
      </c>
      <c r="D29" s="4" t="s">
        <v>8</v>
      </c>
      <c r="E29" s="12">
        <v>16</v>
      </c>
      <c r="F29" s="29" t="s">
        <v>443</v>
      </c>
      <c r="G29" s="23" t="s">
        <v>444</v>
      </c>
      <c r="H29" s="112">
        <v>3952</v>
      </c>
      <c r="I29" s="5">
        <f t="shared" si="11"/>
        <v>19</v>
      </c>
      <c r="J29" s="38">
        <f t="shared" si="12"/>
      </c>
      <c r="L29" s="87">
        <f t="shared" si="2"/>
      </c>
      <c r="M29" s="5">
        <f t="shared" si="3"/>
        <v>19</v>
      </c>
      <c r="N29" s="48">
        <f t="shared" si="4"/>
      </c>
      <c r="O29" s="49">
        <f t="shared" si="5"/>
        <v>0</v>
      </c>
      <c r="P29" s="88">
        <f t="shared" si="6"/>
        <v>19</v>
      </c>
      <c r="Q29" s="88">
        <f t="shared" si="7"/>
        <v>19</v>
      </c>
      <c r="R29" s="89">
        <f t="shared" si="8"/>
        <v>3952.29</v>
      </c>
    </row>
    <row r="30" spans="1:18" ht="16.5" customHeight="1">
      <c r="A30" s="5">
        <v>4</v>
      </c>
      <c r="B30" s="11" t="s">
        <v>18</v>
      </c>
      <c r="C30" s="26">
        <v>1</v>
      </c>
      <c r="D30" s="3" t="s">
        <v>8</v>
      </c>
      <c r="E30" s="27">
        <v>52</v>
      </c>
      <c r="F30" s="29" t="s">
        <v>445</v>
      </c>
      <c r="G30" s="23" t="s">
        <v>446</v>
      </c>
      <c r="H30" s="112">
        <v>3543</v>
      </c>
      <c r="I30" s="5">
        <f t="shared" si="11"/>
        <v>8</v>
      </c>
      <c r="J30" s="38">
        <f t="shared" si="12"/>
      </c>
      <c r="L30" s="87">
        <f t="shared" si="2"/>
      </c>
      <c r="M30" s="5">
        <f t="shared" si="3"/>
        <v>8</v>
      </c>
      <c r="N30" s="48">
        <f t="shared" si="4"/>
      </c>
      <c r="O30" s="49">
        <f t="shared" si="5"/>
        <v>0</v>
      </c>
      <c r="P30" s="88">
        <f t="shared" si="6"/>
        <v>8</v>
      </c>
      <c r="Q30" s="88">
        <f t="shared" si="7"/>
        <v>8</v>
      </c>
      <c r="R30" s="89">
        <f t="shared" si="8"/>
        <v>3543.3</v>
      </c>
    </row>
    <row r="31" spans="1:18" ht="16.5" customHeight="1">
      <c r="A31" s="5">
        <v>5</v>
      </c>
      <c r="B31" s="11" t="s">
        <v>282</v>
      </c>
      <c r="C31" s="32">
        <v>6</v>
      </c>
      <c r="D31" s="7" t="s">
        <v>8</v>
      </c>
      <c r="E31" s="30">
        <v>8</v>
      </c>
      <c r="F31" s="29" t="s">
        <v>243</v>
      </c>
      <c r="G31" s="23" t="s">
        <v>75</v>
      </c>
      <c r="H31" s="112">
        <v>3512</v>
      </c>
      <c r="I31" s="5">
        <f t="shared" si="11"/>
        <v>7</v>
      </c>
      <c r="J31" s="38">
        <f t="shared" si="12"/>
      </c>
      <c r="L31" s="87">
        <f t="shared" si="2"/>
      </c>
      <c r="M31" s="5">
        <f t="shared" si="3"/>
        <v>7</v>
      </c>
      <c r="N31" s="48">
        <f t="shared" si="4"/>
      </c>
      <c r="O31" s="49">
        <f t="shared" si="5"/>
        <v>0</v>
      </c>
      <c r="P31" s="88">
        <f t="shared" si="6"/>
        <v>7</v>
      </c>
      <c r="Q31" s="88">
        <f t="shared" si="7"/>
        <v>7</v>
      </c>
      <c r="R31" s="89">
        <f t="shared" si="8"/>
        <v>3512.31</v>
      </c>
    </row>
    <row r="32" spans="1:18" ht="16.5" customHeight="1">
      <c r="A32" s="5">
        <v>6</v>
      </c>
      <c r="B32" s="26" t="s">
        <v>18</v>
      </c>
      <c r="C32" s="11">
        <v>1</v>
      </c>
      <c r="D32" s="4" t="s">
        <v>8</v>
      </c>
      <c r="E32" s="12">
        <v>45</v>
      </c>
      <c r="F32" s="36" t="s">
        <v>447</v>
      </c>
      <c r="G32" s="31" t="s">
        <v>448</v>
      </c>
      <c r="H32" s="112">
        <v>3743</v>
      </c>
      <c r="I32" s="5">
        <f t="shared" si="11"/>
        <v>14</v>
      </c>
      <c r="J32" s="38">
        <f t="shared" si="12"/>
      </c>
      <c r="L32" s="87">
        <f t="shared" si="2"/>
      </c>
      <c r="M32" s="5">
        <f t="shared" si="3"/>
        <v>14</v>
      </c>
      <c r="N32" s="48">
        <f t="shared" si="4"/>
      </c>
      <c r="O32" s="49">
        <f t="shared" si="5"/>
        <v>0</v>
      </c>
      <c r="P32" s="88">
        <f t="shared" si="6"/>
        <v>14</v>
      </c>
      <c r="Q32" s="88">
        <f t="shared" si="7"/>
        <v>14</v>
      </c>
      <c r="R32" s="89">
        <f t="shared" si="8"/>
        <v>3743.32</v>
      </c>
    </row>
    <row r="33" spans="2:18" ht="16.5" customHeight="1">
      <c r="B33" s="7"/>
      <c r="C33" s="7"/>
      <c r="D33" s="7"/>
      <c r="E33" s="20"/>
      <c r="F33" s="7"/>
      <c r="G33" s="7"/>
      <c r="H33" s="7"/>
      <c r="I33" s="7"/>
      <c r="L33" s="102"/>
      <c r="M33" s="14"/>
      <c r="N33" s="107"/>
      <c r="O33" s="108"/>
      <c r="P33" s="107"/>
      <c r="Q33" s="107"/>
      <c r="R33" s="109"/>
    </row>
    <row r="34" spans="2:18" ht="16.5" customHeight="1">
      <c r="B34" s="2" t="s">
        <v>409</v>
      </c>
      <c r="L34" s="144" t="s">
        <v>603</v>
      </c>
      <c r="M34" s="144" t="s">
        <v>602</v>
      </c>
      <c r="N34" s="149" t="s">
        <v>600</v>
      </c>
      <c r="O34" s="150"/>
      <c r="P34" s="142" t="s">
        <v>597</v>
      </c>
      <c r="Q34" s="143"/>
      <c r="R34" s="145"/>
    </row>
    <row r="35" spans="1:18" ht="16.5" customHeight="1">
      <c r="A35" s="5" t="s">
        <v>577</v>
      </c>
      <c r="B35" s="5" t="s">
        <v>570</v>
      </c>
      <c r="C35" s="144" t="s">
        <v>571</v>
      </c>
      <c r="D35" s="144"/>
      <c r="E35" s="144"/>
      <c r="F35" s="15" t="s">
        <v>572</v>
      </c>
      <c r="G35" s="12" t="s">
        <v>573</v>
      </c>
      <c r="H35" s="5" t="s">
        <v>574</v>
      </c>
      <c r="I35" s="5" t="s">
        <v>575</v>
      </c>
      <c r="L35" s="144"/>
      <c r="M35" s="144"/>
      <c r="N35" s="151"/>
      <c r="O35" s="152"/>
      <c r="P35" s="5" t="s">
        <v>598</v>
      </c>
      <c r="Q35" s="5" t="s">
        <v>599</v>
      </c>
      <c r="R35" s="146"/>
    </row>
    <row r="36" spans="1:18" ht="16.5" customHeight="1">
      <c r="A36" s="5">
        <v>1</v>
      </c>
      <c r="B36" s="11" t="s">
        <v>16</v>
      </c>
      <c r="C36" s="11">
        <v>2</v>
      </c>
      <c r="D36" s="4" t="s">
        <v>8</v>
      </c>
      <c r="E36" s="12">
        <v>46</v>
      </c>
      <c r="F36" s="29" t="s">
        <v>163</v>
      </c>
      <c r="G36" s="23" t="s">
        <v>449</v>
      </c>
      <c r="H36" s="112">
        <v>3622</v>
      </c>
      <c r="I36" s="5">
        <f aca="true" t="shared" si="13" ref="I36:I41">M36</f>
        <v>10</v>
      </c>
      <c r="J36" s="38">
        <f aca="true" t="shared" si="14" ref="J36:J41">IF(M36&lt;=6,"q","")</f>
      </c>
      <c r="L36" s="87">
        <f t="shared" si="2"/>
      </c>
      <c r="M36" s="5">
        <f t="shared" si="3"/>
        <v>10</v>
      </c>
      <c r="N36" s="48">
        <f t="shared" si="4"/>
      </c>
      <c r="O36" s="49">
        <f t="shared" si="5"/>
        <v>0</v>
      </c>
      <c r="P36" s="88">
        <f t="shared" si="6"/>
        <v>10</v>
      </c>
      <c r="Q36" s="88">
        <f t="shared" si="7"/>
        <v>10</v>
      </c>
      <c r="R36" s="89">
        <f t="shared" si="8"/>
        <v>3622.36</v>
      </c>
    </row>
    <row r="37" spans="1:18" ht="16.5" customHeight="1">
      <c r="A37" s="5">
        <v>2</v>
      </c>
      <c r="B37" s="11" t="s">
        <v>31</v>
      </c>
      <c r="C37" s="26">
        <v>10</v>
      </c>
      <c r="D37" s="3" t="s">
        <v>8</v>
      </c>
      <c r="E37" s="27">
        <v>6</v>
      </c>
      <c r="F37" s="29" t="s">
        <v>192</v>
      </c>
      <c r="G37" s="23" t="s">
        <v>450</v>
      </c>
      <c r="H37" s="112">
        <v>3643</v>
      </c>
      <c r="I37" s="5">
        <f t="shared" si="13"/>
        <v>11</v>
      </c>
      <c r="J37" s="38">
        <f t="shared" si="14"/>
      </c>
      <c r="L37" s="87">
        <f t="shared" si="2"/>
      </c>
      <c r="M37" s="5">
        <f t="shared" si="3"/>
        <v>11</v>
      </c>
      <c r="N37" s="48">
        <f t="shared" si="4"/>
      </c>
      <c r="O37" s="49">
        <f t="shared" si="5"/>
        <v>0</v>
      </c>
      <c r="P37" s="88">
        <f t="shared" si="6"/>
        <v>11</v>
      </c>
      <c r="Q37" s="88">
        <f t="shared" si="7"/>
        <v>11</v>
      </c>
      <c r="R37" s="89">
        <f t="shared" si="8"/>
        <v>3643.37</v>
      </c>
    </row>
    <row r="38" spans="1:18" ht="16.5" customHeight="1">
      <c r="A38" s="5">
        <v>3</v>
      </c>
      <c r="B38" s="11" t="s">
        <v>282</v>
      </c>
      <c r="C38" s="32">
        <v>6</v>
      </c>
      <c r="D38" s="7" t="s">
        <v>8</v>
      </c>
      <c r="E38" s="30">
        <v>17</v>
      </c>
      <c r="F38" s="29" t="s">
        <v>65</v>
      </c>
      <c r="G38" s="23" t="s">
        <v>66</v>
      </c>
      <c r="H38" s="112">
        <v>3494</v>
      </c>
      <c r="I38" s="5">
        <f t="shared" si="13"/>
        <v>4</v>
      </c>
      <c r="J38" s="38" t="str">
        <f t="shared" si="14"/>
        <v>q</v>
      </c>
      <c r="L38" s="87">
        <f t="shared" si="2"/>
      </c>
      <c r="M38" s="5">
        <f t="shared" si="3"/>
        <v>4</v>
      </c>
      <c r="N38" s="48">
        <f t="shared" si="4"/>
      </c>
      <c r="O38" s="49">
        <f t="shared" si="5"/>
        <v>0</v>
      </c>
      <c r="P38" s="88">
        <f t="shared" si="6"/>
        <v>4</v>
      </c>
      <c r="Q38" s="88">
        <f t="shared" si="7"/>
        <v>4</v>
      </c>
      <c r="R38" s="89">
        <f t="shared" si="8"/>
        <v>3494.38</v>
      </c>
    </row>
    <row r="39" spans="1:18" ht="16.5" customHeight="1">
      <c r="A39" s="5">
        <v>4</v>
      </c>
      <c r="B39" s="11" t="s">
        <v>16</v>
      </c>
      <c r="C39" s="11">
        <v>2</v>
      </c>
      <c r="D39" s="4" t="s">
        <v>8</v>
      </c>
      <c r="E39" s="12">
        <v>11</v>
      </c>
      <c r="F39" s="29" t="s">
        <v>451</v>
      </c>
      <c r="G39" s="23" t="s">
        <v>107</v>
      </c>
      <c r="H39" s="112">
        <v>4136</v>
      </c>
      <c r="I39" s="5">
        <f t="shared" si="13"/>
        <v>20</v>
      </c>
      <c r="J39" s="38">
        <f t="shared" si="14"/>
      </c>
      <c r="L39" s="87">
        <f t="shared" si="2"/>
      </c>
      <c r="M39" s="5">
        <f t="shared" si="3"/>
        <v>20</v>
      </c>
      <c r="N39" s="48">
        <f t="shared" si="4"/>
      </c>
      <c r="O39" s="49">
        <f t="shared" si="5"/>
        <v>0</v>
      </c>
      <c r="P39" s="88">
        <f t="shared" si="6"/>
        <v>20</v>
      </c>
      <c r="Q39" s="88">
        <f t="shared" si="7"/>
        <v>20</v>
      </c>
      <c r="R39" s="89">
        <f t="shared" si="8"/>
        <v>4136.39</v>
      </c>
    </row>
    <row r="40" spans="1:18" ht="16.5" customHeight="1">
      <c r="A40" s="5">
        <v>5</v>
      </c>
      <c r="B40" s="11" t="s">
        <v>30</v>
      </c>
      <c r="C40" s="26">
        <v>9</v>
      </c>
      <c r="D40" s="3" t="s">
        <v>8</v>
      </c>
      <c r="E40" s="27">
        <v>8</v>
      </c>
      <c r="F40" s="29" t="s">
        <v>186</v>
      </c>
      <c r="G40" s="23" t="s">
        <v>452</v>
      </c>
      <c r="H40" s="112">
        <v>3478</v>
      </c>
      <c r="I40" s="5">
        <f t="shared" si="13"/>
        <v>3</v>
      </c>
      <c r="J40" s="38" t="str">
        <f t="shared" si="14"/>
        <v>q</v>
      </c>
      <c r="L40" s="87">
        <f t="shared" si="2"/>
      </c>
      <c r="M40" s="5">
        <f t="shared" si="3"/>
        <v>3</v>
      </c>
      <c r="N40" s="48">
        <f t="shared" si="4"/>
      </c>
      <c r="O40" s="49">
        <f t="shared" si="5"/>
        <v>0</v>
      </c>
      <c r="P40" s="88">
        <f t="shared" si="6"/>
        <v>3</v>
      </c>
      <c r="Q40" s="88">
        <f t="shared" si="7"/>
        <v>3</v>
      </c>
      <c r="R40" s="89">
        <f>IF(ISNUMBER(H40),H40+ROW()/100,"")</f>
        <v>3478.4</v>
      </c>
    </row>
    <row r="41" spans="1:18" ht="16.5" customHeight="1">
      <c r="A41" s="5">
        <v>6</v>
      </c>
      <c r="B41" s="11" t="s">
        <v>18</v>
      </c>
      <c r="C41" s="26">
        <v>1</v>
      </c>
      <c r="D41" s="3" t="s">
        <v>8</v>
      </c>
      <c r="E41" s="27">
        <v>50</v>
      </c>
      <c r="F41" s="29" t="s">
        <v>453</v>
      </c>
      <c r="G41" s="23" t="s">
        <v>454</v>
      </c>
      <c r="H41" s="112">
        <v>4240</v>
      </c>
      <c r="I41" s="5">
        <f t="shared" si="13"/>
        <v>21</v>
      </c>
      <c r="J41" s="38">
        <f t="shared" si="14"/>
      </c>
      <c r="L41" s="87">
        <f t="shared" si="2"/>
      </c>
      <c r="M41" s="5">
        <f t="shared" si="3"/>
        <v>21</v>
      </c>
      <c r="N41" s="48">
        <f t="shared" si="4"/>
      </c>
      <c r="O41" s="49">
        <f t="shared" si="5"/>
        <v>0</v>
      </c>
      <c r="P41" s="88">
        <f t="shared" si="6"/>
        <v>21</v>
      </c>
      <c r="Q41" s="88">
        <f t="shared" si="7"/>
        <v>21</v>
      </c>
      <c r="R41" s="89">
        <f>IF(ISNUMBER(H41),H41+ROW()/100,"")</f>
        <v>4240.41</v>
      </c>
    </row>
    <row r="42" spans="2:9" ht="16.5" customHeight="1">
      <c r="B42" s="7"/>
      <c r="C42" s="7"/>
      <c r="D42" s="7"/>
      <c r="E42" s="7"/>
      <c r="F42" s="7"/>
      <c r="G42" s="7"/>
      <c r="H42" s="7"/>
      <c r="I42" s="7"/>
    </row>
    <row r="43" ht="16.5" customHeight="1">
      <c r="B43" s="20" t="s">
        <v>319</v>
      </c>
    </row>
    <row r="44" spans="1:9" ht="16.5" customHeight="1">
      <c r="A44" s="5" t="s">
        <v>575</v>
      </c>
      <c r="B44" s="5" t="s">
        <v>570</v>
      </c>
      <c r="C44" s="144" t="s">
        <v>571</v>
      </c>
      <c r="D44" s="144"/>
      <c r="E44" s="144"/>
      <c r="F44" s="15" t="s">
        <v>572</v>
      </c>
      <c r="G44" s="23" t="s">
        <v>573</v>
      </c>
      <c r="H44" s="5" t="s">
        <v>624</v>
      </c>
      <c r="I44" s="5" t="s">
        <v>625</v>
      </c>
    </row>
    <row r="45" spans="1:9" ht="16.5" customHeight="1">
      <c r="A45" s="5">
        <v>1</v>
      </c>
      <c r="B45" s="5" t="str">
        <f aca="true" t="shared" si="15" ref="B45:B50">INDEX($B$8:$H$41,MATCH($A45,$M$8:$M$41,0),1)</f>
        <v>吉美</v>
      </c>
      <c r="C45" s="11">
        <f aca="true" t="shared" si="16" ref="C45:C50">INDEX($B$8:$H$41,MATCH($A45,$M$8:$M$41,0),2)</f>
        <v>6</v>
      </c>
      <c r="D45" s="4" t="str">
        <f aca="true" t="shared" si="17" ref="D45:D50">INDEX($B$8:$H$41,MATCH($A45,$M$8:$M$41,0),3)</f>
        <v>-</v>
      </c>
      <c r="E45" s="12">
        <f aca="true" t="shared" si="18" ref="E45:E50">INDEX($B$8:$H$41,MATCH($A45,$M$8:$M$41,0),4)</f>
        <v>2</v>
      </c>
      <c r="F45" s="15" t="str">
        <f aca="true" t="shared" si="19" ref="F45:F50">INDEX($B$8:$H$41,MATCH($A45,$M$8:$M$41,0),5)</f>
        <v>泉　里緒</v>
      </c>
      <c r="G45" s="23" t="str">
        <f aca="true" t="shared" si="20" ref="G45:G50">INDEX($B$8:$H$41,MATCH($A45,$M$8:$M$41,0),6)</f>
        <v>いずみ　りお</v>
      </c>
      <c r="H45" s="112">
        <f aca="true" t="shared" si="21" ref="H45:H50">INDEX($B$8:$H$41,MATCH($A45,$M$8:$M$41,0),7)</f>
        <v>3407</v>
      </c>
      <c r="I45" s="50">
        <f aca="true" t="shared" si="22" ref="I45:I50">ROUNDUP(H45,-1)/10</f>
        <v>341</v>
      </c>
    </row>
    <row r="46" spans="1:9" ht="16.5" customHeight="1">
      <c r="A46" s="5">
        <v>2</v>
      </c>
      <c r="B46" s="5" t="str">
        <f t="shared" si="15"/>
        <v>東綾</v>
      </c>
      <c r="C46" s="11">
        <f t="shared" si="16"/>
        <v>9</v>
      </c>
      <c r="D46" s="4" t="str">
        <f t="shared" si="17"/>
        <v>-</v>
      </c>
      <c r="E46" s="12">
        <f t="shared" si="18"/>
        <v>10</v>
      </c>
      <c r="F46" s="15" t="str">
        <f t="shared" si="19"/>
        <v>和久　琴音</v>
      </c>
      <c r="G46" s="23" t="str">
        <f t="shared" si="20"/>
        <v>わく　ことね</v>
      </c>
      <c r="H46" s="112">
        <f t="shared" si="21"/>
        <v>3423</v>
      </c>
      <c r="I46" s="50">
        <f t="shared" si="22"/>
        <v>343</v>
      </c>
    </row>
    <row r="47" spans="1:9" ht="16.5" customHeight="1">
      <c r="A47" s="5">
        <v>3</v>
      </c>
      <c r="B47" s="5" t="str">
        <f t="shared" si="15"/>
        <v>東綾</v>
      </c>
      <c r="C47" s="11">
        <f t="shared" si="16"/>
        <v>9</v>
      </c>
      <c r="D47" s="4" t="str">
        <f t="shared" si="17"/>
        <v>-</v>
      </c>
      <c r="E47" s="12">
        <f t="shared" si="18"/>
        <v>8</v>
      </c>
      <c r="F47" s="15" t="str">
        <f t="shared" si="19"/>
        <v>橋本　庸子</v>
      </c>
      <c r="G47" s="23" t="str">
        <f t="shared" si="20"/>
        <v>はしもと　ようこ</v>
      </c>
      <c r="H47" s="112">
        <f t="shared" si="21"/>
        <v>3478</v>
      </c>
      <c r="I47" s="50">
        <f t="shared" si="22"/>
        <v>348</v>
      </c>
    </row>
    <row r="48" spans="1:9" ht="16.5" customHeight="1">
      <c r="A48" s="5">
        <v>4</v>
      </c>
      <c r="B48" s="5" t="str">
        <f t="shared" si="15"/>
        <v>吉美</v>
      </c>
      <c r="C48" s="11">
        <f t="shared" si="16"/>
        <v>6</v>
      </c>
      <c r="D48" s="4" t="str">
        <f t="shared" si="17"/>
        <v>-</v>
      </c>
      <c r="E48" s="12">
        <f t="shared" si="18"/>
        <v>17</v>
      </c>
      <c r="F48" s="15" t="str">
        <f t="shared" si="19"/>
        <v>井上　楓</v>
      </c>
      <c r="G48" s="23" t="str">
        <f t="shared" si="20"/>
        <v>いのうえ　かえで</v>
      </c>
      <c r="H48" s="112">
        <f t="shared" si="21"/>
        <v>3494</v>
      </c>
      <c r="I48" s="50">
        <f t="shared" si="22"/>
        <v>350</v>
      </c>
    </row>
    <row r="49" spans="1:9" ht="16.5" customHeight="1">
      <c r="A49" s="5">
        <v>5</v>
      </c>
      <c r="B49" s="5" t="str">
        <f t="shared" si="15"/>
        <v>吉美</v>
      </c>
      <c r="C49" s="11">
        <f t="shared" si="16"/>
        <v>6</v>
      </c>
      <c r="D49" s="4" t="str">
        <f t="shared" si="17"/>
        <v>-</v>
      </c>
      <c r="E49" s="12">
        <f t="shared" si="18"/>
        <v>6</v>
      </c>
      <c r="F49" s="15" t="str">
        <f t="shared" si="19"/>
        <v>友常　舞桜</v>
      </c>
      <c r="G49" s="23" t="str">
        <f t="shared" si="20"/>
        <v>ともつね　まお</v>
      </c>
      <c r="H49" s="112">
        <f t="shared" si="21"/>
        <v>3497</v>
      </c>
      <c r="I49" s="50">
        <f t="shared" si="22"/>
        <v>350</v>
      </c>
    </row>
    <row r="50" spans="1:9" ht="16.5" customHeight="1">
      <c r="A50" s="5">
        <v>6</v>
      </c>
      <c r="B50" s="5" t="str">
        <f t="shared" si="15"/>
        <v>中筋</v>
      </c>
      <c r="C50" s="11">
        <f t="shared" si="16"/>
        <v>2</v>
      </c>
      <c r="D50" s="4" t="str">
        <f t="shared" si="17"/>
        <v>-</v>
      </c>
      <c r="E50" s="12">
        <f t="shared" si="18"/>
        <v>24</v>
      </c>
      <c r="F50" s="15" t="str">
        <f t="shared" si="19"/>
        <v>相根　さつき</v>
      </c>
      <c r="G50" s="23" t="str">
        <f t="shared" si="20"/>
        <v>さがね　さつき</v>
      </c>
      <c r="H50" s="112">
        <f t="shared" si="21"/>
        <v>3505</v>
      </c>
      <c r="I50" s="50">
        <f t="shared" si="22"/>
        <v>351</v>
      </c>
    </row>
    <row r="51" ht="16.5" customHeight="1"/>
    <row r="52" ht="24.75" customHeight="1">
      <c r="G52" s="41">
        <v>20</v>
      </c>
    </row>
    <row r="53" ht="16.5" customHeight="1"/>
    <row r="54" ht="16.5" customHeight="1"/>
  </sheetData>
  <sheetProtection/>
  <mergeCells count="30">
    <mergeCell ref="R16:R17"/>
    <mergeCell ref="R25:R26"/>
    <mergeCell ref="P34:Q34"/>
    <mergeCell ref="L25:L26"/>
    <mergeCell ref="R7:R8"/>
    <mergeCell ref="P7:Q7"/>
    <mergeCell ref="M25:M26"/>
    <mergeCell ref="N25:O26"/>
    <mergeCell ref="P25:Q25"/>
    <mergeCell ref="R34:R35"/>
    <mergeCell ref="N16:O17"/>
    <mergeCell ref="P16:Q16"/>
    <mergeCell ref="L7:L8"/>
    <mergeCell ref="M7:M8"/>
    <mergeCell ref="N7:O8"/>
    <mergeCell ref="L16:L17"/>
    <mergeCell ref="M16:M17"/>
    <mergeCell ref="L34:L35"/>
    <mergeCell ref="M34:M35"/>
    <mergeCell ref="N34:O35"/>
    <mergeCell ref="C44:E44"/>
    <mergeCell ref="C1:H2"/>
    <mergeCell ref="B3:E3"/>
    <mergeCell ref="B4:E4"/>
    <mergeCell ref="G4:H4"/>
    <mergeCell ref="G5:I5"/>
    <mergeCell ref="C8:E8"/>
    <mergeCell ref="C17:E17"/>
    <mergeCell ref="C26:E26"/>
    <mergeCell ref="C35:E35"/>
  </mergeCells>
  <conditionalFormatting sqref="B43 B16:D16 D18 B18 B9:D14 B19:D23 D27 B27 B28:D34 B36:D42 B45:H50">
    <cfRule type="cellIs" priority="2" dxfId="17" operator="equal" stopIfTrue="1">
      <formula>0</formula>
    </cfRule>
  </conditionalFormatting>
  <dataValidations count="6">
    <dataValidation allowBlank="1" showInputMessage="1" showErrorMessage="1" promptTitle="ひらがなで入力" prompt="姓と名の間にスペースを！" sqref="G10"/>
    <dataValidation allowBlank="1" showInputMessage="1" showErrorMessage="1" promptTitle="要　記入" prompt="学校で入力してください" sqref="C20:C23 E36:E41 C36:C41 E9:E14 C9:C14 E18 C18 E20:E23 E27:E32 C27:C32"/>
    <dataValidation type="list" allowBlank="1" showInputMessage="1" showErrorMessage="1" prompt="リストから選んでください。" sqref="J24:J26">
      <formula1>$I$1010:$I$1017</formula1>
    </dataValidation>
    <dataValidation allowBlank="1" showInputMessage="1" showErrorMessage="1" promptTitle="入力禁止" prompt="記入しないでください。" sqref="D27:D32 B36:B41 D36:D41 D9:D14 B19:E19 B42:E42 B33:E33 B18 B16:E16 D18 B9:B14 D20:D23 B20:B23 B27:B32 B45:H50"/>
    <dataValidation allowBlank="1" showInputMessage="1" showErrorMessage="1" prompt="姓と名の間にスペースを！" sqref="F10 F36:G42 F9:G9 F27:G33 F16:G16 F18:G23 F11:G14"/>
    <dataValidation allowBlank="1" showInputMessage="1" showErrorMessage="1" promptTitle="チーム名" prompt="チーム名を入力してください。" sqref="K15"/>
  </dataValidations>
  <printOptions/>
  <pageMargins left="0.7874015748031497" right="0.7874015748031497" top="0.5905511811023623" bottom="0.7480314960629921" header="0.5118110236220472" footer="0.5118110236220472"/>
  <pageSetup fitToHeight="1" fitToWidth="1"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tabColor indexed="45"/>
    <pageSetUpPr fitToPage="1"/>
  </sheetPr>
  <dimension ref="A1:R78"/>
  <sheetViews>
    <sheetView view="pageBreakPreview" zoomScaleSheetLayoutView="100" zoomScalePageLayoutView="0" workbookViewId="0" topLeftCell="A1">
      <selection activeCell="B4" sqref="B4:E4"/>
    </sheetView>
  </sheetViews>
  <sheetFormatPr defaultColWidth="9.00390625" defaultRowHeight="13.5"/>
  <cols>
    <col min="1" max="2" width="9.00390625" style="2" customWidth="1"/>
    <col min="3" max="4" width="2.50390625" style="2" customWidth="1"/>
    <col min="5" max="5" width="3.375" style="2" customWidth="1"/>
    <col min="6" max="6" width="14.625" style="2" customWidth="1"/>
    <col min="7" max="7" width="16.625" style="2" customWidth="1"/>
    <col min="8" max="9" width="9.00390625" style="2" customWidth="1"/>
    <col min="10" max="10" width="3.625" style="2" customWidth="1"/>
    <col min="11" max="11" width="7.25390625" style="2" customWidth="1"/>
    <col min="12" max="15" width="9.00390625" style="2" customWidth="1"/>
    <col min="16" max="16" width="10.00390625" style="2" customWidth="1"/>
    <col min="17" max="17" width="12.375" style="2" customWidth="1"/>
    <col min="18" max="16384" width="9.00390625" style="2" customWidth="1"/>
  </cols>
  <sheetData>
    <row r="1" spans="3:8" ht="13.5">
      <c r="C1" s="139" t="s">
        <v>271</v>
      </c>
      <c r="D1" s="139"/>
      <c r="E1" s="139"/>
      <c r="F1" s="139"/>
      <c r="G1" s="139"/>
      <c r="H1" s="139"/>
    </row>
    <row r="2" spans="3:8" ht="13.5">
      <c r="C2" s="139"/>
      <c r="D2" s="139"/>
      <c r="E2" s="139"/>
      <c r="F2" s="139"/>
      <c r="G2" s="139"/>
      <c r="H2" s="139"/>
    </row>
    <row r="3" spans="2:9" ht="14.25" customHeight="1">
      <c r="B3" s="140" t="s">
        <v>19</v>
      </c>
      <c r="C3" s="140"/>
      <c r="D3" s="140"/>
      <c r="E3" s="140"/>
      <c r="F3" s="1"/>
      <c r="G3" s="1"/>
      <c r="H3" s="1"/>
      <c r="I3" s="1"/>
    </row>
    <row r="4" spans="2:9" ht="13.5" customHeight="1">
      <c r="B4" s="141" t="s">
        <v>455</v>
      </c>
      <c r="C4" s="141"/>
      <c r="D4" s="141"/>
      <c r="E4" s="141"/>
      <c r="F4" s="1"/>
      <c r="G4" s="140" t="s">
        <v>456</v>
      </c>
      <c r="H4" s="140"/>
      <c r="I4" s="1"/>
    </row>
    <row r="5" spans="2:9" ht="15" customHeight="1">
      <c r="B5" s="1"/>
      <c r="C5" s="1"/>
      <c r="D5" s="1"/>
      <c r="E5" s="1"/>
      <c r="F5" s="1"/>
      <c r="G5" s="140" t="s">
        <v>457</v>
      </c>
      <c r="H5" s="140"/>
      <c r="I5" s="140"/>
    </row>
    <row r="6" spans="2:18" ht="12" customHeight="1">
      <c r="B6" s="2" t="s">
        <v>22</v>
      </c>
      <c r="L6" s="144" t="s">
        <v>603</v>
      </c>
      <c r="M6" s="144" t="s">
        <v>602</v>
      </c>
      <c r="N6" s="149" t="s">
        <v>600</v>
      </c>
      <c r="O6" s="150"/>
      <c r="P6" s="142" t="s">
        <v>597</v>
      </c>
      <c r="Q6" s="143"/>
      <c r="R6" s="145"/>
    </row>
    <row r="7" spans="1:18" ht="12" customHeight="1">
      <c r="A7" s="5" t="s">
        <v>577</v>
      </c>
      <c r="B7" s="5" t="s">
        <v>570</v>
      </c>
      <c r="C7" s="144" t="s">
        <v>571</v>
      </c>
      <c r="D7" s="144"/>
      <c r="E7" s="144"/>
      <c r="F7" s="15" t="s">
        <v>572</v>
      </c>
      <c r="G7" s="12" t="s">
        <v>573</v>
      </c>
      <c r="H7" s="5" t="s">
        <v>574</v>
      </c>
      <c r="I7" s="5" t="s">
        <v>575</v>
      </c>
      <c r="J7" s="38"/>
      <c r="L7" s="144"/>
      <c r="M7" s="144"/>
      <c r="N7" s="151"/>
      <c r="O7" s="152"/>
      <c r="P7" s="5" t="s">
        <v>598</v>
      </c>
      <c r="Q7" s="5" t="s">
        <v>599</v>
      </c>
      <c r="R7" s="146"/>
    </row>
    <row r="8" spans="1:18" ht="12" customHeight="1">
      <c r="A8" s="5">
        <v>1</v>
      </c>
      <c r="B8" s="11" t="s">
        <v>283</v>
      </c>
      <c r="C8" s="33">
        <v>8</v>
      </c>
      <c r="D8" s="14" t="s">
        <v>8</v>
      </c>
      <c r="E8" s="34">
        <v>7</v>
      </c>
      <c r="F8" s="29" t="s">
        <v>33</v>
      </c>
      <c r="G8" s="23" t="s">
        <v>34</v>
      </c>
      <c r="H8" s="112">
        <v>1710</v>
      </c>
      <c r="I8" s="5">
        <f aca="true" t="shared" si="0" ref="I8:I13">M8</f>
        <v>17</v>
      </c>
      <c r="J8" s="38">
        <f>IF(M8&lt;=6,"q","")</f>
      </c>
      <c r="L8" s="87">
        <f>IF(M8&lt;&gt;P8,"修正済","")</f>
      </c>
      <c r="M8" s="5">
        <f>P8</f>
        <v>17</v>
      </c>
      <c r="N8" s="48">
        <f>IF(ISTEXT(O8),P8,"")</f>
      </c>
      <c r="O8" s="49">
        <f>IF(P8&lt;&gt;Q8,"位修正",)</f>
        <v>0</v>
      </c>
      <c r="P8" s="88">
        <f>IF(ISNUMBER(H8),RANK(H8,$H$8:$H$54,1),"")</f>
        <v>17</v>
      </c>
      <c r="Q8" s="88">
        <f>IF(ISNUMBER(I8),RANK(R8,$R$8:$R$54,1),"")</f>
        <v>17</v>
      </c>
      <c r="R8" s="89">
        <f>IF(ISNUMBER(H8),H8+ROW()/100,"")</f>
        <v>1710.08</v>
      </c>
    </row>
    <row r="9" spans="1:18" ht="12" customHeight="1">
      <c r="A9" s="5">
        <v>2</v>
      </c>
      <c r="B9" s="11" t="s">
        <v>16</v>
      </c>
      <c r="C9" s="11">
        <v>2</v>
      </c>
      <c r="D9" s="4" t="s">
        <v>8</v>
      </c>
      <c r="E9" s="12">
        <v>16</v>
      </c>
      <c r="F9" s="29" t="s">
        <v>173</v>
      </c>
      <c r="G9" s="23" t="s">
        <v>101</v>
      </c>
      <c r="H9" s="112">
        <v>1543</v>
      </c>
      <c r="I9" s="5">
        <f t="shared" si="0"/>
        <v>1</v>
      </c>
      <c r="J9" s="38" t="str">
        <f aca="true" t="shared" si="1" ref="J9:J54">IF(M9&lt;=6,"q","")</f>
        <v>q</v>
      </c>
      <c r="L9" s="87">
        <f aca="true" t="shared" si="2" ref="L9:L54">IF(M9&lt;&gt;P9,"修正済","")</f>
      </c>
      <c r="M9" s="5">
        <f aca="true" t="shared" si="3" ref="M9:M54">P9</f>
        <v>1</v>
      </c>
      <c r="N9" s="48">
        <f aca="true" t="shared" si="4" ref="N9:N54">IF(ISTEXT(O9),P9,"")</f>
      </c>
      <c r="O9" s="49">
        <f aca="true" t="shared" si="5" ref="O9:O54">IF(P9&lt;&gt;Q9,"位修正",)</f>
        <v>0</v>
      </c>
      <c r="P9" s="88">
        <f aca="true" t="shared" si="6" ref="P9:P54">IF(ISNUMBER(H9),RANK(H9,$H$8:$H$54,1),"")</f>
        <v>1</v>
      </c>
      <c r="Q9" s="88">
        <f aca="true" t="shared" si="7" ref="Q9:Q54">IF(ISNUMBER(I9),RANK(R9,$R$8:$R$54,1),"")</f>
        <v>1</v>
      </c>
      <c r="R9" s="89">
        <f aca="true" t="shared" si="8" ref="R9:R54">IF(ISNUMBER(H9),H9+ROW()/100,"")</f>
        <v>1543.09</v>
      </c>
    </row>
    <row r="10" spans="1:18" ht="12" customHeight="1">
      <c r="A10" s="5">
        <v>3</v>
      </c>
      <c r="B10" s="11" t="s">
        <v>18</v>
      </c>
      <c r="C10" s="26">
        <v>1</v>
      </c>
      <c r="D10" s="3" t="s">
        <v>8</v>
      </c>
      <c r="E10" s="27">
        <v>3</v>
      </c>
      <c r="F10" s="35" t="s">
        <v>458</v>
      </c>
      <c r="G10" s="28" t="s">
        <v>459</v>
      </c>
      <c r="H10" s="112">
        <v>1663</v>
      </c>
      <c r="I10" s="5">
        <f t="shared" si="0"/>
        <v>10</v>
      </c>
      <c r="J10" s="38">
        <f t="shared" si="1"/>
      </c>
      <c r="L10" s="87">
        <f t="shared" si="2"/>
      </c>
      <c r="M10" s="5">
        <f t="shared" si="3"/>
        <v>10</v>
      </c>
      <c r="N10" s="48">
        <f t="shared" si="4"/>
      </c>
      <c r="O10" s="49">
        <f t="shared" si="5"/>
        <v>0</v>
      </c>
      <c r="P10" s="88">
        <f t="shared" si="6"/>
        <v>10</v>
      </c>
      <c r="Q10" s="88">
        <f t="shared" si="7"/>
        <v>10</v>
      </c>
      <c r="R10" s="89">
        <f t="shared" si="8"/>
        <v>1663.1</v>
      </c>
    </row>
    <row r="11" spans="1:18" ht="12" customHeight="1">
      <c r="A11" s="5">
        <v>4</v>
      </c>
      <c r="B11" s="11" t="s">
        <v>17</v>
      </c>
      <c r="C11" s="32">
        <v>3</v>
      </c>
      <c r="D11" s="7" t="s">
        <v>8</v>
      </c>
      <c r="E11" s="30">
        <v>2</v>
      </c>
      <c r="F11" s="29" t="s">
        <v>460</v>
      </c>
      <c r="G11" s="23" t="s">
        <v>461</v>
      </c>
      <c r="H11" s="112">
        <v>1616</v>
      </c>
      <c r="I11" s="5">
        <f t="shared" si="0"/>
        <v>4</v>
      </c>
      <c r="J11" s="38" t="str">
        <f t="shared" si="1"/>
        <v>q</v>
      </c>
      <c r="L11" s="87" t="str">
        <f t="shared" si="2"/>
        <v>修正済</v>
      </c>
      <c r="M11" s="5">
        <v>4</v>
      </c>
      <c r="N11" s="48">
        <f t="shared" si="4"/>
      </c>
      <c r="O11" s="49">
        <f t="shared" si="5"/>
        <v>0</v>
      </c>
      <c r="P11" s="88">
        <f t="shared" si="6"/>
        <v>3</v>
      </c>
      <c r="Q11" s="88">
        <f t="shared" si="7"/>
        <v>3</v>
      </c>
      <c r="R11" s="89">
        <f t="shared" si="8"/>
        <v>1616.11</v>
      </c>
    </row>
    <row r="12" spans="1:18" ht="12" customHeight="1">
      <c r="A12" s="5">
        <v>5</v>
      </c>
      <c r="B12" s="11" t="s">
        <v>16</v>
      </c>
      <c r="C12" s="11">
        <v>2</v>
      </c>
      <c r="D12" s="4" t="s">
        <v>8</v>
      </c>
      <c r="E12" s="12">
        <v>39</v>
      </c>
      <c r="F12" s="29" t="s">
        <v>462</v>
      </c>
      <c r="G12" s="23" t="s">
        <v>463</v>
      </c>
      <c r="H12" s="112">
        <v>1701</v>
      </c>
      <c r="I12" s="5">
        <f t="shared" si="0"/>
        <v>13</v>
      </c>
      <c r="J12" s="38">
        <f t="shared" si="1"/>
      </c>
      <c r="L12" s="87">
        <f t="shared" si="2"/>
      </c>
      <c r="M12" s="5">
        <f t="shared" si="3"/>
        <v>13</v>
      </c>
      <c r="N12" s="48">
        <f t="shared" si="4"/>
      </c>
      <c r="O12" s="49">
        <f t="shared" si="5"/>
        <v>0</v>
      </c>
      <c r="P12" s="88">
        <f t="shared" si="6"/>
        <v>13</v>
      </c>
      <c r="Q12" s="88">
        <f t="shared" si="7"/>
        <v>13</v>
      </c>
      <c r="R12" s="89">
        <f t="shared" si="8"/>
        <v>1701.12</v>
      </c>
    </row>
    <row r="13" spans="1:18" ht="12" customHeight="1">
      <c r="A13" s="5">
        <v>6</v>
      </c>
      <c r="B13" s="11" t="s">
        <v>18</v>
      </c>
      <c r="C13" s="26">
        <v>1</v>
      </c>
      <c r="D13" s="3" t="s">
        <v>8</v>
      </c>
      <c r="E13" s="27">
        <v>13</v>
      </c>
      <c r="F13" s="29" t="s">
        <v>464</v>
      </c>
      <c r="G13" s="23" t="s">
        <v>465</v>
      </c>
      <c r="H13" s="112">
        <v>1732</v>
      </c>
      <c r="I13" s="5">
        <f t="shared" si="0"/>
        <v>20</v>
      </c>
      <c r="J13" s="38">
        <f t="shared" si="1"/>
      </c>
      <c r="L13" s="87">
        <f t="shared" si="2"/>
      </c>
      <c r="M13" s="5">
        <f t="shared" si="3"/>
        <v>20</v>
      </c>
      <c r="N13" s="48">
        <f t="shared" si="4"/>
      </c>
      <c r="O13" s="49">
        <f t="shared" si="5"/>
        <v>0</v>
      </c>
      <c r="P13" s="88">
        <f t="shared" si="6"/>
        <v>20</v>
      </c>
      <c r="Q13" s="88">
        <f t="shared" si="7"/>
        <v>20</v>
      </c>
      <c r="R13" s="89">
        <f t="shared" si="8"/>
        <v>1732.13</v>
      </c>
    </row>
    <row r="14" spans="2:18" ht="12" customHeight="1">
      <c r="B14" s="7"/>
      <c r="C14" s="7"/>
      <c r="D14" s="7"/>
      <c r="E14" s="7"/>
      <c r="F14" s="7"/>
      <c r="G14" s="7"/>
      <c r="H14" s="7"/>
      <c r="I14" s="7"/>
      <c r="J14" s="86"/>
      <c r="K14" s="7"/>
      <c r="L14" s="102"/>
      <c r="M14" s="14"/>
      <c r="N14" s="107"/>
      <c r="O14" s="108"/>
      <c r="P14" s="107"/>
      <c r="Q14" s="107"/>
      <c r="R14" s="109"/>
    </row>
    <row r="15" spans="2:18" ht="12" customHeight="1">
      <c r="B15" s="2" t="s">
        <v>24</v>
      </c>
      <c r="C15" s="7"/>
      <c r="D15" s="7"/>
      <c r="E15" s="7"/>
      <c r="F15" s="7"/>
      <c r="G15" s="7"/>
      <c r="H15" s="7"/>
      <c r="I15" s="7"/>
      <c r="J15" s="86"/>
      <c r="K15" s="7"/>
      <c r="L15" s="144" t="s">
        <v>603</v>
      </c>
      <c r="M15" s="144" t="s">
        <v>602</v>
      </c>
      <c r="N15" s="149" t="s">
        <v>600</v>
      </c>
      <c r="O15" s="150"/>
      <c r="P15" s="142" t="s">
        <v>597</v>
      </c>
      <c r="Q15" s="143"/>
      <c r="R15" s="145"/>
    </row>
    <row r="16" spans="1:18" ht="12" customHeight="1">
      <c r="A16" s="5" t="s">
        <v>577</v>
      </c>
      <c r="B16" s="5" t="s">
        <v>570</v>
      </c>
      <c r="C16" s="144" t="s">
        <v>571</v>
      </c>
      <c r="D16" s="144"/>
      <c r="E16" s="144"/>
      <c r="F16" s="15" t="s">
        <v>572</v>
      </c>
      <c r="G16" s="12" t="s">
        <v>573</v>
      </c>
      <c r="H16" s="5" t="s">
        <v>574</v>
      </c>
      <c r="I16" s="5" t="s">
        <v>575</v>
      </c>
      <c r="J16" s="86"/>
      <c r="K16" s="7"/>
      <c r="L16" s="144"/>
      <c r="M16" s="144"/>
      <c r="N16" s="151"/>
      <c r="O16" s="152"/>
      <c r="P16" s="5" t="s">
        <v>598</v>
      </c>
      <c r="Q16" s="5" t="s">
        <v>599</v>
      </c>
      <c r="R16" s="146"/>
    </row>
    <row r="17" spans="1:18" ht="12" customHeight="1">
      <c r="A17" s="5">
        <v>1</v>
      </c>
      <c r="B17" s="11" t="s">
        <v>18</v>
      </c>
      <c r="C17" s="11">
        <v>1</v>
      </c>
      <c r="D17" s="4" t="s">
        <v>8</v>
      </c>
      <c r="E17" s="12">
        <v>20</v>
      </c>
      <c r="F17" s="29" t="s">
        <v>466</v>
      </c>
      <c r="G17" s="23" t="s">
        <v>467</v>
      </c>
      <c r="H17" s="112">
        <v>1716</v>
      </c>
      <c r="I17" s="5">
        <f aca="true" t="shared" si="9" ref="I17:I22">M17</f>
        <v>18</v>
      </c>
      <c r="J17" s="38">
        <f t="shared" si="1"/>
      </c>
      <c r="L17" s="87">
        <f t="shared" si="2"/>
      </c>
      <c r="M17" s="5">
        <f t="shared" si="3"/>
        <v>18</v>
      </c>
      <c r="N17" s="48">
        <f t="shared" si="4"/>
      </c>
      <c r="O17" s="49">
        <f t="shared" si="5"/>
        <v>0</v>
      </c>
      <c r="P17" s="88">
        <f t="shared" si="6"/>
        <v>18</v>
      </c>
      <c r="Q17" s="88">
        <f t="shared" si="7"/>
        <v>18</v>
      </c>
      <c r="R17" s="89">
        <f t="shared" si="8"/>
        <v>1716.17</v>
      </c>
    </row>
    <row r="18" spans="1:18" ht="12" customHeight="1">
      <c r="A18" s="5">
        <v>2</v>
      </c>
      <c r="B18" s="11" t="s">
        <v>17</v>
      </c>
      <c r="C18" s="32">
        <v>3</v>
      </c>
      <c r="D18" s="7" t="s">
        <v>8</v>
      </c>
      <c r="E18" s="30">
        <v>10</v>
      </c>
      <c r="F18" s="29" t="s">
        <v>468</v>
      </c>
      <c r="G18" s="23" t="s">
        <v>469</v>
      </c>
      <c r="H18" s="112">
        <v>1706</v>
      </c>
      <c r="I18" s="5">
        <f t="shared" si="9"/>
        <v>14</v>
      </c>
      <c r="J18" s="38">
        <f t="shared" si="1"/>
      </c>
      <c r="L18" s="87">
        <f t="shared" si="2"/>
      </c>
      <c r="M18" s="5">
        <f t="shared" si="3"/>
        <v>14</v>
      </c>
      <c r="N18" s="48">
        <f t="shared" si="4"/>
      </c>
      <c r="O18" s="49">
        <f t="shared" si="5"/>
        <v>0</v>
      </c>
      <c r="P18" s="88">
        <f t="shared" si="6"/>
        <v>14</v>
      </c>
      <c r="Q18" s="88">
        <f t="shared" si="7"/>
        <v>14</v>
      </c>
      <c r="R18" s="89">
        <f t="shared" si="8"/>
        <v>1706.18</v>
      </c>
    </row>
    <row r="19" spans="1:18" ht="12" customHeight="1">
      <c r="A19" s="5">
        <v>3</v>
      </c>
      <c r="B19" s="11" t="s">
        <v>30</v>
      </c>
      <c r="C19" s="11">
        <v>9</v>
      </c>
      <c r="D19" s="4" t="s">
        <v>8</v>
      </c>
      <c r="E19" s="12">
        <v>1</v>
      </c>
      <c r="F19" s="29" t="s">
        <v>470</v>
      </c>
      <c r="G19" s="23" t="s">
        <v>51</v>
      </c>
      <c r="H19" s="112">
        <v>1652</v>
      </c>
      <c r="I19" s="5">
        <f t="shared" si="9"/>
        <v>8</v>
      </c>
      <c r="J19" s="38">
        <f t="shared" si="1"/>
      </c>
      <c r="L19" s="87">
        <f t="shared" si="2"/>
      </c>
      <c r="M19" s="5">
        <f t="shared" si="3"/>
        <v>8</v>
      </c>
      <c r="N19" s="48">
        <f t="shared" si="4"/>
      </c>
      <c r="O19" s="49">
        <f t="shared" si="5"/>
        <v>0</v>
      </c>
      <c r="P19" s="88">
        <f t="shared" si="6"/>
        <v>8</v>
      </c>
      <c r="Q19" s="88">
        <f t="shared" si="7"/>
        <v>8</v>
      </c>
      <c r="R19" s="89">
        <f t="shared" si="8"/>
        <v>1652.19</v>
      </c>
    </row>
    <row r="20" spans="1:18" ht="12" customHeight="1">
      <c r="A20" s="5">
        <v>4</v>
      </c>
      <c r="B20" s="11" t="s">
        <v>282</v>
      </c>
      <c r="C20" s="32">
        <v>6</v>
      </c>
      <c r="D20" s="7" t="s">
        <v>8</v>
      </c>
      <c r="E20" s="30">
        <v>5</v>
      </c>
      <c r="F20" s="29" t="s">
        <v>252</v>
      </c>
      <c r="G20" s="23" t="s">
        <v>57</v>
      </c>
      <c r="H20" s="112">
        <v>1660</v>
      </c>
      <c r="I20" s="5">
        <f t="shared" si="9"/>
        <v>9</v>
      </c>
      <c r="J20" s="38">
        <f t="shared" si="1"/>
      </c>
      <c r="L20" s="87">
        <f t="shared" si="2"/>
      </c>
      <c r="M20" s="5">
        <f t="shared" si="3"/>
        <v>9</v>
      </c>
      <c r="N20" s="48">
        <f t="shared" si="4"/>
      </c>
      <c r="O20" s="49">
        <f t="shared" si="5"/>
        <v>0</v>
      </c>
      <c r="P20" s="88">
        <f t="shared" si="6"/>
        <v>9</v>
      </c>
      <c r="Q20" s="88">
        <f t="shared" si="7"/>
        <v>9</v>
      </c>
      <c r="R20" s="89">
        <f t="shared" si="8"/>
        <v>1660.2</v>
      </c>
    </row>
    <row r="21" spans="1:18" ht="12" customHeight="1">
      <c r="A21" s="5">
        <v>5</v>
      </c>
      <c r="B21" s="11" t="s">
        <v>16</v>
      </c>
      <c r="C21" s="11">
        <v>2</v>
      </c>
      <c r="D21" s="4" t="s">
        <v>8</v>
      </c>
      <c r="E21" s="12">
        <v>25</v>
      </c>
      <c r="F21" s="29" t="s">
        <v>109</v>
      </c>
      <c r="G21" s="23" t="s">
        <v>110</v>
      </c>
      <c r="H21" s="112">
        <v>1637</v>
      </c>
      <c r="I21" s="5">
        <f t="shared" si="9"/>
        <v>6</v>
      </c>
      <c r="J21" s="38" t="str">
        <f t="shared" si="1"/>
        <v>q</v>
      </c>
      <c r="L21" s="87">
        <f t="shared" si="2"/>
      </c>
      <c r="M21" s="5">
        <f t="shared" si="3"/>
        <v>6</v>
      </c>
      <c r="N21" s="48">
        <f t="shared" si="4"/>
      </c>
      <c r="O21" s="49">
        <f t="shared" si="5"/>
        <v>0</v>
      </c>
      <c r="P21" s="88">
        <f t="shared" si="6"/>
        <v>6</v>
      </c>
      <c r="Q21" s="88">
        <f t="shared" si="7"/>
        <v>6</v>
      </c>
      <c r="R21" s="89">
        <f t="shared" si="8"/>
        <v>1637.21</v>
      </c>
    </row>
    <row r="22" spans="1:18" ht="12" customHeight="1">
      <c r="A22" s="5">
        <v>6</v>
      </c>
      <c r="B22" s="11" t="s">
        <v>18</v>
      </c>
      <c r="C22" s="26">
        <v>1</v>
      </c>
      <c r="D22" s="3" t="s">
        <v>8</v>
      </c>
      <c r="E22" s="27">
        <v>4</v>
      </c>
      <c r="F22" s="29" t="s">
        <v>471</v>
      </c>
      <c r="G22" s="23" t="s">
        <v>472</v>
      </c>
      <c r="H22" s="112">
        <v>1770</v>
      </c>
      <c r="I22" s="5">
        <f t="shared" si="9"/>
        <v>25</v>
      </c>
      <c r="J22" s="38">
        <f t="shared" si="1"/>
      </c>
      <c r="L22" s="87">
        <f t="shared" si="2"/>
      </c>
      <c r="M22" s="5">
        <f t="shared" si="3"/>
        <v>25</v>
      </c>
      <c r="N22" s="48">
        <f t="shared" si="4"/>
      </c>
      <c r="O22" s="49">
        <f t="shared" si="5"/>
        <v>0</v>
      </c>
      <c r="P22" s="88">
        <f t="shared" si="6"/>
        <v>25</v>
      </c>
      <c r="Q22" s="88">
        <f t="shared" si="7"/>
        <v>25</v>
      </c>
      <c r="R22" s="89">
        <f t="shared" si="8"/>
        <v>1770.22</v>
      </c>
    </row>
    <row r="23" spans="2:18" ht="12" customHeight="1">
      <c r="B23" s="7"/>
      <c r="C23" s="7"/>
      <c r="D23" s="7"/>
      <c r="E23" s="7"/>
      <c r="F23" s="7"/>
      <c r="G23" s="7"/>
      <c r="H23" s="7"/>
      <c r="I23" s="7"/>
      <c r="J23" s="86"/>
      <c r="K23" s="7"/>
      <c r="L23" s="102"/>
      <c r="M23" s="14"/>
      <c r="N23" s="107"/>
      <c r="O23" s="108"/>
      <c r="P23" s="107"/>
      <c r="Q23" s="107"/>
      <c r="R23" s="109"/>
    </row>
    <row r="24" spans="2:18" ht="12" customHeight="1">
      <c r="B24" s="2" t="s">
        <v>25</v>
      </c>
      <c r="C24" s="7"/>
      <c r="D24" s="7"/>
      <c r="E24" s="7"/>
      <c r="F24" s="7"/>
      <c r="G24" s="7"/>
      <c r="H24" s="7"/>
      <c r="I24" s="7"/>
      <c r="J24" s="86"/>
      <c r="K24" s="7"/>
      <c r="L24" s="144" t="s">
        <v>603</v>
      </c>
      <c r="M24" s="144" t="s">
        <v>602</v>
      </c>
      <c r="N24" s="149" t="s">
        <v>600</v>
      </c>
      <c r="O24" s="150"/>
      <c r="P24" s="142" t="s">
        <v>597</v>
      </c>
      <c r="Q24" s="143"/>
      <c r="R24" s="145"/>
    </row>
    <row r="25" spans="1:18" ht="12" customHeight="1">
      <c r="A25" s="5" t="s">
        <v>577</v>
      </c>
      <c r="B25" s="5" t="s">
        <v>570</v>
      </c>
      <c r="C25" s="144" t="s">
        <v>571</v>
      </c>
      <c r="D25" s="144"/>
      <c r="E25" s="144"/>
      <c r="F25" s="15" t="s">
        <v>572</v>
      </c>
      <c r="G25" s="12" t="s">
        <v>573</v>
      </c>
      <c r="H25" s="5" t="s">
        <v>574</v>
      </c>
      <c r="I25" s="5" t="s">
        <v>575</v>
      </c>
      <c r="J25" s="86"/>
      <c r="K25" s="7"/>
      <c r="L25" s="144"/>
      <c r="M25" s="144"/>
      <c r="N25" s="151"/>
      <c r="O25" s="152"/>
      <c r="P25" s="5" t="s">
        <v>598</v>
      </c>
      <c r="Q25" s="5" t="s">
        <v>599</v>
      </c>
      <c r="R25" s="146"/>
    </row>
    <row r="26" spans="1:18" ht="12" customHeight="1">
      <c r="A26" s="5">
        <v>2</v>
      </c>
      <c r="B26" s="11" t="s">
        <v>282</v>
      </c>
      <c r="C26" s="11">
        <v>6</v>
      </c>
      <c r="D26" s="4" t="s">
        <v>8</v>
      </c>
      <c r="E26" s="12">
        <v>9</v>
      </c>
      <c r="F26" s="29" t="s">
        <v>60</v>
      </c>
      <c r="G26" s="23" t="s">
        <v>61</v>
      </c>
      <c r="H26" s="112">
        <v>1707</v>
      </c>
      <c r="I26" s="5">
        <f>M26</f>
        <v>15</v>
      </c>
      <c r="J26" s="38">
        <f t="shared" si="1"/>
      </c>
      <c r="L26" s="87">
        <f t="shared" si="2"/>
      </c>
      <c r="M26" s="5">
        <f t="shared" si="3"/>
        <v>15</v>
      </c>
      <c r="N26" s="48">
        <f t="shared" si="4"/>
      </c>
      <c r="O26" s="49">
        <f t="shared" si="5"/>
        <v>0</v>
      </c>
      <c r="P26" s="88">
        <f t="shared" si="6"/>
        <v>15</v>
      </c>
      <c r="Q26" s="88">
        <f t="shared" si="7"/>
        <v>15</v>
      </c>
      <c r="R26" s="89">
        <f t="shared" si="8"/>
        <v>1707.26</v>
      </c>
    </row>
    <row r="27" spans="1:18" ht="12" customHeight="1">
      <c r="A27" s="5">
        <v>3</v>
      </c>
      <c r="B27" s="11" t="s">
        <v>15</v>
      </c>
      <c r="C27" s="32">
        <v>4</v>
      </c>
      <c r="D27" s="7" t="s">
        <v>8</v>
      </c>
      <c r="E27" s="30">
        <v>3</v>
      </c>
      <c r="F27" s="29" t="s">
        <v>130</v>
      </c>
      <c r="G27" s="23" t="s">
        <v>131</v>
      </c>
      <c r="H27" s="112">
        <v>1840</v>
      </c>
      <c r="I27" s="5">
        <f>M27</f>
        <v>28</v>
      </c>
      <c r="J27" s="38">
        <f t="shared" si="1"/>
      </c>
      <c r="L27" s="87">
        <f t="shared" si="2"/>
      </c>
      <c r="M27" s="5">
        <f t="shared" si="3"/>
        <v>28</v>
      </c>
      <c r="N27" s="48">
        <f t="shared" si="4"/>
      </c>
      <c r="O27" s="49">
        <f t="shared" si="5"/>
        <v>0</v>
      </c>
      <c r="P27" s="88">
        <f t="shared" si="6"/>
        <v>28</v>
      </c>
      <c r="Q27" s="88">
        <f t="shared" si="7"/>
        <v>28</v>
      </c>
      <c r="R27" s="89">
        <f t="shared" si="8"/>
        <v>1840.27</v>
      </c>
    </row>
    <row r="28" spans="1:18" ht="12" customHeight="1">
      <c r="A28" s="5">
        <v>4</v>
      </c>
      <c r="B28" s="11" t="s">
        <v>31</v>
      </c>
      <c r="C28" s="11">
        <v>10</v>
      </c>
      <c r="D28" s="4" t="s">
        <v>8</v>
      </c>
      <c r="E28" s="12">
        <v>4</v>
      </c>
      <c r="F28" s="29" t="s">
        <v>193</v>
      </c>
      <c r="G28" s="23" t="s">
        <v>49</v>
      </c>
      <c r="H28" s="112">
        <v>1672</v>
      </c>
      <c r="I28" s="5">
        <f>M28</f>
        <v>11</v>
      </c>
      <c r="J28" s="38">
        <f t="shared" si="1"/>
      </c>
      <c r="L28" s="87">
        <f t="shared" si="2"/>
      </c>
      <c r="M28" s="5">
        <f t="shared" si="3"/>
        <v>11</v>
      </c>
      <c r="N28" s="48">
        <f t="shared" si="4"/>
      </c>
      <c r="O28" s="49">
        <f t="shared" si="5"/>
        <v>0</v>
      </c>
      <c r="P28" s="88">
        <f t="shared" si="6"/>
        <v>11</v>
      </c>
      <c r="Q28" s="88">
        <f t="shared" si="7"/>
        <v>11</v>
      </c>
      <c r="R28" s="89">
        <f t="shared" si="8"/>
        <v>1672.28</v>
      </c>
    </row>
    <row r="29" spans="1:18" ht="12" customHeight="1">
      <c r="A29" s="5">
        <v>5</v>
      </c>
      <c r="B29" s="11" t="s">
        <v>18</v>
      </c>
      <c r="C29" s="32">
        <v>1</v>
      </c>
      <c r="D29" s="7" t="s">
        <v>8</v>
      </c>
      <c r="E29" s="30">
        <v>5</v>
      </c>
      <c r="F29" s="29" t="s">
        <v>473</v>
      </c>
      <c r="G29" s="23" t="s">
        <v>142</v>
      </c>
      <c r="H29" s="112">
        <v>1647</v>
      </c>
      <c r="I29" s="5">
        <f>M29</f>
        <v>7</v>
      </c>
      <c r="J29" s="38">
        <f t="shared" si="1"/>
      </c>
      <c r="L29" s="87">
        <f t="shared" si="2"/>
      </c>
      <c r="M29" s="5">
        <f t="shared" si="3"/>
        <v>7</v>
      </c>
      <c r="N29" s="48">
        <f t="shared" si="4"/>
      </c>
      <c r="O29" s="49">
        <f t="shared" si="5"/>
        <v>0</v>
      </c>
      <c r="P29" s="88">
        <f t="shared" si="6"/>
        <v>7</v>
      </c>
      <c r="Q29" s="88">
        <f t="shared" si="7"/>
        <v>7</v>
      </c>
      <c r="R29" s="89">
        <f t="shared" si="8"/>
        <v>1647.29</v>
      </c>
    </row>
    <row r="30" spans="1:18" ht="12" customHeight="1">
      <c r="A30" s="5">
        <v>6</v>
      </c>
      <c r="B30" s="11" t="s">
        <v>16</v>
      </c>
      <c r="C30" s="11">
        <v>2</v>
      </c>
      <c r="D30" s="4" t="s">
        <v>8</v>
      </c>
      <c r="E30" s="12">
        <v>37</v>
      </c>
      <c r="F30" s="29" t="s">
        <v>474</v>
      </c>
      <c r="G30" s="23" t="s">
        <v>100</v>
      </c>
      <c r="H30" s="112">
        <v>1818</v>
      </c>
      <c r="I30" s="5">
        <f>M30</f>
        <v>27</v>
      </c>
      <c r="J30" s="38">
        <f t="shared" si="1"/>
      </c>
      <c r="L30" s="87">
        <f t="shared" si="2"/>
      </c>
      <c r="M30" s="5">
        <f t="shared" si="3"/>
        <v>27</v>
      </c>
      <c r="N30" s="48">
        <f t="shared" si="4"/>
      </c>
      <c r="O30" s="49">
        <f t="shared" si="5"/>
        <v>0</v>
      </c>
      <c r="P30" s="88">
        <f t="shared" si="6"/>
        <v>27</v>
      </c>
      <c r="Q30" s="88">
        <f t="shared" si="7"/>
        <v>27</v>
      </c>
      <c r="R30" s="89">
        <f t="shared" si="8"/>
        <v>1818.3</v>
      </c>
    </row>
    <row r="31" spans="2:18" ht="12" customHeight="1">
      <c r="B31" s="7"/>
      <c r="C31" s="7"/>
      <c r="D31" s="7"/>
      <c r="E31" s="7"/>
      <c r="F31" s="7"/>
      <c r="G31" s="7"/>
      <c r="H31" s="7"/>
      <c r="I31" s="7"/>
      <c r="J31" s="86"/>
      <c r="K31" s="7"/>
      <c r="L31" s="102"/>
      <c r="M31" s="14"/>
      <c r="N31" s="107"/>
      <c r="O31" s="108"/>
      <c r="P31" s="107"/>
      <c r="Q31" s="107"/>
      <c r="R31" s="109"/>
    </row>
    <row r="32" spans="2:18" ht="12" customHeight="1">
      <c r="B32" s="2" t="s">
        <v>409</v>
      </c>
      <c r="C32" s="7"/>
      <c r="D32" s="7"/>
      <c r="E32" s="7"/>
      <c r="F32" s="7"/>
      <c r="G32" s="7"/>
      <c r="H32" s="7"/>
      <c r="I32" s="7"/>
      <c r="J32" s="86"/>
      <c r="K32" s="7"/>
      <c r="L32" s="144" t="s">
        <v>603</v>
      </c>
      <c r="M32" s="144" t="s">
        <v>602</v>
      </c>
      <c r="N32" s="149" t="s">
        <v>600</v>
      </c>
      <c r="O32" s="150"/>
      <c r="P32" s="142" t="s">
        <v>597</v>
      </c>
      <c r="Q32" s="143"/>
      <c r="R32" s="145"/>
    </row>
    <row r="33" spans="1:18" ht="12" customHeight="1">
      <c r="A33" s="5" t="s">
        <v>577</v>
      </c>
      <c r="B33" s="5" t="s">
        <v>570</v>
      </c>
      <c r="C33" s="144" t="s">
        <v>571</v>
      </c>
      <c r="D33" s="144"/>
      <c r="E33" s="144"/>
      <c r="F33" s="15" t="s">
        <v>572</v>
      </c>
      <c r="G33" s="12" t="s">
        <v>573</v>
      </c>
      <c r="H33" s="5" t="s">
        <v>574</v>
      </c>
      <c r="I33" s="5" t="s">
        <v>575</v>
      </c>
      <c r="J33" s="86"/>
      <c r="K33" s="7"/>
      <c r="L33" s="144"/>
      <c r="M33" s="144"/>
      <c r="N33" s="151"/>
      <c r="O33" s="152"/>
      <c r="P33" s="5" t="s">
        <v>598</v>
      </c>
      <c r="Q33" s="5" t="s">
        <v>599</v>
      </c>
      <c r="R33" s="146"/>
    </row>
    <row r="34" spans="1:18" ht="12" customHeight="1">
      <c r="A34" s="5">
        <v>2</v>
      </c>
      <c r="B34" s="11" t="s">
        <v>18</v>
      </c>
      <c r="C34" s="11">
        <v>1</v>
      </c>
      <c r="D34" s="4" t="s">
        <v>8</v>
      </c>
      <c r="E34" s="12">
        <v>7</v>
      </c>
      <c r="F34" s="29" t="s">
        <v>475</v>
      </c>
      <c r="G34" s="23" t="s">
        <v>476</v>
      </c>
      <c r="H34" s="112">
        <v>2010</v>
      </c>
      <c r="I34" s="5">
        <f>M34</f>
        <v>31</v>
      </c>
      <c r="J34" s="38">
        <f t="shared" si="1"/>
      </c>
      <c r="L34" s="87">
        <f t="shared" si="2"/>
      </c>
      <c r="M34" s="5">
        <f t="shared" si="3"/>
        <v>31</v>
      </c>
      <c r="N34" s="48">
        <f t="shared" si="4"/>
      </c>
      <c r="O34" s="49">
        <f t="shared" si="5"/>
        <v>0</v>
      </c>
      <c r="P34" s="88">
        <f t="shared" si="6"/>
        <v>31</v>
      </c>
      <c r="Q34" s="88">
        <f t="shared" si="7"/>
        <v>31</v>
      </c>
      <c r="R34" s="89">
        <f t="shared" si="8"/>
        <v>2010.34</v>
      </c>
    </row>
    <row r="35" spans="1:18" ht="12" customHeight="1">
      <c r="A35" s="5">
        <v>3</v>
      </c>
      <c r="B35" s="11" t="s">
        <v>80</v>
      </c>
      <c r="C35" s="32">
        <v>5</v>
      </c>
      <c r="D35" s="7" t="s">
        <v>8</v>
      </c>
      <c r="E35" s="30">
        <v>1</v>
      </c>
      <c r="F35" s="29" t="s">
        <v>226</v>
      </c>
      <c r="G35" s="23" t="s">
        <v>82</v>
      </c>
      <c r="H35" s="112">
        <v>1758</v>
      </c>
      <c r="I35" s="5">
        <f>M35</f>
        <v>24</v>
      </c>
      <c r="J35" s="38">
        <f t="shared" si="1"/>
      </c>
      <c r="L35" s="87">
        <f t="shared" si="2"/>
      </c>
      <c r="M35" s="5">
        <f t="shared" si="3"/>
        <v>24</v>
      </c>
      <c r="N35" s="48">
        <f t="shared" si="4"/>
      </c>
      <c r="O35" s="49">
        <f t="shared" si="5"/>
        <v>0</v>
      </c>
      <c r="P35" s="88">
        <f t="shared" si="6"/>
        <v>24</v>
      </c>
      <c r="Q35" s="88">
        <f t="shared" si="7"/>
        <v>24</v>
      </c>
      <c r="R35" s="89">
        <f t="shared" si="8"/>
        <v>1758.35</v>
      </c>
    </row>
    <row r="36" spans="1:18" ht="12" customHeight="1">
      <c r="A36" s="5">
        <v>4</v>
      </c>
      <c r="B36" s="11" t="s">
        <v>282</v>
      </c>
      <c r="C36" s="11">
        <v>6</v>
      </c>
      <c r="D36" s="4" t="s">
        <v>8</v>
      </c>
      <c r="E36" s="12">
        <v>19</v>
      </c>
      <c r="F36" s="29" t="s">
        <v>58</v>
      </c>
      <c r="G36" s="23" t="s">
        <v>59</v>
      </c>
      <c r="H36" s="112">
        <v>1616</v>
      </c>
      <c r="I36" s="5">
        <f>M36</f>
        <v>3</v>
      </c>
      <c r="J36" s="38" t="str">
        <f t="shared" si="1"/>
        <v>q</v>
      </c>
      <c r="L36" s="87">
        <f t="shared" si="2"/>
      </c>
      <c r="M36" s="5">
        <f t="shared" si="3"/>
        <v>3</v>
      </c>
      <c r="N36" s="48">
        <f t="shared" si="4"/>
        <v>3</v>
      </c>
      <c r="O36" s="49" t="str">
        <f t="shared" si="5"/>
        <v>位修正</v>
      </c>
      <c r="P36" s="88">
        <f t="shared" si="6"/>
        <v>3</v>
      </c>
      <c r="Q36" s="88">
        <f t="shared" si="7"/>
        <v>4</v>
      </c>
      <c r="R36" s="89">
        <f t="shared" si="8"/>
        <v>1616.36</v>
      </c>
    </row>
    <row r="37" spans="1:18" ht="12" customHeight="1">
      <c r="A37" s="5">
        <v>5</v>
      </c>
      <c r="B37" s="11" t="s">
        <v>17</v>
      </c>
      <c r="C37" s="32">
        <v>3</v>
      </c>
      <c r="D37" s="7" t="s">
        <v>8</v>
      </c>
      <c r="E37" s="30">
        <v>5</v>
      </c>
      <c r="F37" s="29" t="s">
        <v>477</v>
      </c>
      <c r="G37" s="23" t="s">
        <v>478</v>
      </c>
      <c r="H37" s="112">
        <v>1709</v>
      </c>
      <c r="I37" s="5">
        <f>M37</f>
        <v>16</v>
      </c>
      <c r="J37" s="38">
        <f t="shared" si="1"/>
      </c>
      <c r="L37" s="87">
        <f t="shared" si="2"/>
      </c>
      <c r="M37" s="5">
        <f t="shared" si="3"/>
        <v>16</v>
      </c>
      <c r="N37" s="48">
        <f t="shared" si="4"/>
      </c>
      <c r="O37" s="49">
        <f t="shared" si="5"/>
        <v>0</v>
      </c>
      <c r="P37" s="88">
        <f t="shared" si="6"/>
        <v>16</v>
      </c>
      <c r="Q37" s="88">
        <f t="shared" si="7"/>
        <v>16</v>
      </c>
      <c r="R37" s="89">
        <f t="shared" si="8"/>
        <v>1709.37</v>
      </c>
    </row>
    <row r="38" spans="1:18" ht="12" customHeight="1">
      <c r="A38" s="5">
        <v>6</v>
      </c>
      <c r="B38" s="11" t="s">
        <v>18</v>
      </c>
      <c r="C38" s="11">
        <v>1</v>
      </c>
      <c r="D38" s="4" t="s">
        <v>8</v>
      </c>
      <c r="E38" s="12">
        <v>16</v>
      </c>
      <c r="F38" s="29" t="s">
        <v>479</v>
      </c>
      <c r="G38" s="23" t="s">
        <v>480</v>
      </c>
      <c r="H38" s="112">
        <v>1892</v>
      </c>
      <c r="I38" s="5">
        <f>M38</f>
        <v>29</v>
      </c>
      <c r="J38" s="38">
        <f t="shared" si="1"/>
      </c>
      <c r="L38" s="87">
        <f t="shared" si="2"/>
      </c>
      <c r="M38" s="5">
        <f t="shared" si="3"/>
        <v>29</v>
      </c>
      <c r="N38" s="48">
        <f t="shared" si="4"/>
      </c>
      <c r="O38" s="49">
        <f t="shared" si="5"/>
        <v>0</v>
      </c>
      <c r="P38" s="88">
        <f t="shared" si="6"/>
        <v>29</v>
      </c>
      <c r="Q38" s="88">
        <f t="shared" si="7"/>
        <v>29</v>
      </c>
      <c r="R38" s="89">
        <f t="shared" si="8"/>
        <v>1892.38</v>
      </c>
    </row>
    <row r="39" spans="2:18" ht="12" customHeight="1">
      <c r="B39" s="7"/>
      <c r="C39" s="7"/>
      <c r="D39" s="7"/>
      <c r="E39" s="7"/>
      <c r="F39" s="7"/>
      <c r="G39" s="7"/>
      <c r="H39" s="7"/>
      <c r="I39" s="7"/>
      <c r="J39" s="86"/>
      <c r="K39" s="7"/>
      <c r="L39" s="102"/>
      <c r="M39" s="14"/>
      <c r="N39" s="107"/>
      <c r="O39" s="108"/>
      <c r="P39" s="107"/>
      <c r="Q39" s="107"/>
      <c r="R39" s="109"/>
    </row>
    <row r="40" spans="2:18" ht="12" customHeight="1">
      <c r="B40" s="2" t="s">
        <v>417</v>
      </c>
      <c r="C40" s="7"/>
      <c r="D40" s="7"/>
      <c r="E40" s="7"/>
      <c r="F40" s="7"/>
      <c r="G40" s="7"/>
      <c r="H40" s="7"/>
      <c r="I40" s="7"/>
      <c r="J40" s="86"/>
      <c r="K40" s="7"/>
      <c r="L40" s="144" t="s">
        <v>603</v>
      </c>
      <c r="M40" s="144" t="s">
        <v>602</v>
      </c>
      <c r="N40" s="149" t="s">
        <v>600</v>
      </c>
      <c r="O40" s="150"/>
      <c r="P40" s="142" t="s">
        <v>597</v>
      </c>
      <c r="Q40" s="143"/>
      <c r="R40" s="145"/>
    </row>
    <row r="41" spans="1:18" ht="12" customHeight="1">
      <c r="A41" s="5" t="s">
        <v>577</v>
      </c>
      <c r="B41" s="5" t="s">
        <v>570</v>
      </c>
      <c r="C41" s="144" t="s">
        <v>571</v>
      </c>
      <c r="D41" s="144"/>
      <c r="E41" s="144"/>
      <c r="F41" s="15" t="s">
        <v>572</v>
      </c>
      <c r="G41" s="12" t="s">
        <v>573</v>
      </c>
      <c r="H41" s="5" t="s">
        <v>574</v>
      </c>
      <c r="I41" s="5" t="s">
        <v>575</v>
      </c>
      <c r="J41" s="86"/>
      <c r="K41" s="7"/>
      <c r="L41" s="144"/>
      <c r="M41" s="144"/>
      <c r="N41" s="151"/>
      <c r="O41" s="152"/>
      <c r="P41" s="5" t="s">
        <v>598</v>
      </c>
      <c r="Q41" s="5" t="s">
        <v>599</v>
      </c>
      <c r="R41" s="146"/>
    </row>
    <row r="42" spans="1:18" ht="12" customHeight="1">
      <c r="A42" s="5">
        <v>2</v>
      </c>
      <c r="B42" s="11" t="s">
        <v>16</v>
      </c>
      <c r="C42" s="11">
        <v>2</v>
      </c>
      <c r="D42" s="4" t="s">
        <v>8</v>
      </c>
      <c r="E42" s="12">
        <v>26</v>
      </c>
      <c r="F42" s="29" t="s">
        <v>98</v>
      </c>
      <c r="G42" s="23" t="s">
        <v>99</v>
      </c>
      <c r="H42" s="112">
        <v>1806</v>
      </c>
      <c r="I42" s="5">
        <f>M42</f>
        <v>26</v>
      </c>
      <c r="J42" s="38">
        <f t="shared" si="1"/>
      </c>
      <c r="L42" s="87">
        <f t="shared" si="2"/>
      </c>
      <c r="M42" s="5">
        <f t="shared" si="3"/>
        <v>26</v>
      </c>
      <c r="N42" s="48">
        <f t="shared" si="4"/>
      </c>
      <c r="O42" s="49">
        <f t="shared" si="5"/>
        <v>0</v>
      </c>
      <c r="P42" s="88">
        <f t="shared" si="6"/>
        <v>26</v>
      </c>
      <c r="Q42" s="88">
        <f t="shared" si="7"/>
        <v>26</v>
      </c>
      <c r="R42" s="89">
        <f t="shared" si="8"/>
        <v>1806.42</v>
      </c>
    </row>
    <row r="43" spans="1:18" ht="12" customHeight="1">
      <c r="A43" s="5">
        <v>3</v>
      </c>
      <c r="B43" s="11" t="s">
        <v>18</v>
      </c>
      <c r="C43" s="26">
        <v>1</v>
      </c>
      <c r="D43" s="3" t="s">
        <v>8</v>
      </c>
      <c r="E43" s="27">
        <v>11</v>
      </c>
      <c r="F43" s="29" t="s">
        <v>481</v>
      </c>
      <c r="G43" s="23" t="s">
        <v>482</v>
      </c>
      <c r="H43" s="112">
        <v>1752</v>
      </c>
      <c r="I43" s="5">
        <f>M43</f>
        <v>22</v>
      </c>
      <c r="J43" s="38">
        <f t="shared" si="1"/>
      </c>
      <c r="L43" s="87">
        <f t="shared" si="2"/>
      </c>
      <c r="M43" s="5">
        <f t="shared" si="3"/>
        <v>22</v>
      </c>
      <c r="N43" s="48">
        <f t="shared" si="4"/>
      </c>
      <c r="O43" s="49">
        <f t="shared" si="5"/>
        <v>0</v>
      </c>
      <c r="P43" s="88">
        <f t="shared" si="6"/>
        <v>22</v>
      </c>
      <c r="Q43" s="88">
        <f t="shared" si="7"/>
        <v>22</v>
      </c>
      <c r="R43" s="89">
        <f t="shared" si="8"/>
        <v>1752.43</v>
      </c>
    </row>
    <row r="44" spans="1:18" ht="12" customHeight="1">
      <c r="A44" s="5">
        <v>4</v>
      </c>
      <c r="B44" s="11" t="s">
        <v>283</v>
      </c>
      <c r="C44" s="32">
        <v>8</v>
      </c>
      <c r="D44" s="7" t="s">
        <v>8</v>
      </c>
      <c r="E44" s="30">
        <v>10</v>
      </c>
      <c r="F44" s="29" t="s">
        <v>483</v>
      </c>
      <c r="G44" s="23" t="s">
        <v>39</v>
      </c>
      <c r="H44" s="112">
        <v>1599</v>
      </c>
      <c r="I44" s="5">
        <f>M44</f>
        <v>2</v>
      </c>
      <c r="J44" s="38" t="str">
        <f t="shared" si="1"/>
        <v>q</v>
      </c>
      <c r="L44" s="87">
        <f t="shared" si="2"/>
      </c>
      <c r="M44" s="5">
        <f t="shared" si="3"/>
        <v>2</v>
      </c>
      <c r="N44" s="48">
        <f t="shared" si="4"/>
      </c>
      <c r="O44" s="49">
        <f t="shared" si="5"/>
        <v>0</v>
      </c>
      <c r="P44" s="88">
        <f t="shared" si="6"/>
        <v>2</v>
      </c>
      <c r="Q44" s="88">
        <f t="shared" si="7"/>
        <v>2</v>
      </c>
      <c r="R44" s="89">
        <f t="shared" si="8"/>
        <v>1599.44</v>
      </c>
    </row>
    <row r="45" spans="1:18" ht="12" customHeight="1">
      <c r="A45" s="5">
        <v>5</v>
      </c>
      <c r="B45" s="11" t="s">
        <v>16</v>
      </c>
      <c r="C45" s="11">
        <v>2</v>
      </c>
      <c r="D45" s="4" t="s">
        <v>8</v>
      </c>
      <c r="E45" s="12">
        <v>33</v>
      </c>
      <c r="F45" s="29" t="s">
        <v>105</v>
      </c>
      <c r="G45" s="23" t="s">
        <v>106</v>
      </c>
      <c r="H45" s="112">
        <v>1717</v>
      </c>
      <c r="I45" s="5">
        <f>M45</f>
        <v>19</v>
      </c>
      <c r="J45" s="38">
        <f t="shared" si="1"/>
      </c>
      <c r="L45" s="87">
        <f t="shared" si="2"/>
      </c>
      <c r="M45" s="5">
        <f t="shared" si="3"/>
        <v>19</v>
      </c>
      <c r="N45" s="48">
        <f t="shared" si="4"/>
      </c>
      <c r="O45" s="49">
        <f t="shared" si="5"/>
        <v>0</v>
      </c>
      <c r="P45" s="88">
        <f t="shared" si="6"/>
        <v>19</v>
      </c>
      <c r="Q45" s="88">
        <f t="shared" si="7"/>
        <v>19</v>
      </c>
      <c r="R45" s="89">
        <f t="shared" si="8"/>
        <v>1717.45</v>
      </c>
    </row>
    <row r="46" spans="1:18" ht="12" customHeight="1">
      <c r="A46" s="5">
        <v>6</v>
      </c>
      <c r="B46" s="11" t="s">
        <v>282</v>
      </c>
      <c r="C46" s="26">
        <v>6</v>
      </c>
      <c r="D46" s="3" t="s">
        <v>8</v>
      </c>
      <c r="E46" s="27">
        <v>18</v>
      </c>
      <c r="F46" s="29" t="s">
        <v>70</v>
      </c>
      <c r="G46" s="23" t="s">
        <v>71</v>
      </c>
      <c r="H46" s="112">
        <v>1680</v>
      </c>
      <c r="I46" s="5">
        <f>M46</f>
        <v>12</v>
      </c>
      <c r="J46" s="38">
        <f t="shared" si="1"/>
      </c>
      <c r="L46" s="87">
        <f t="shared" si="2"/>
      </c>
      <c r="M46" s="5">
        <f t="shared" si="3"/>
        <v>12</v>
      </c>
      <c r="N46" s="48">
        <f t="shared" si="4"/>
      </c>
      <c r="O46" s="49">
        <f t="shared" si="5"/>
        <v>0</v>
      </c>
      <c r="P46" s="88">
        <f t="shared" si="6"/>
        <v>12</v>
      </c>
      <c r="Q46" s="88">
        <f t="shared" si="7"/>
        <v>12</v>
      </c>
      <c r="R46" s="89">
        <f t="shared" si="8"/>
        <v>1680.46</v>
      </c>
    </row>
    <row r="47" spans="2:18" ht="12" customHeight="1">
      <c r="B47" s="7"/>
      <c r="C47" s="7"/>
      <c r="D47" s="7"/>
      <c r="E47" s="7"/>
      <c r="F47" s="7"/>
      <c r="G47" s="7"/>
      <c r="H47" s="7"/>
      <c r="I47" s="7"/>
      <c r="J47" s="86"/>
      <c r="K47" s="7"/>
      <c r="L47" s="102"/>
      <c r="M47" s="14"/>
      <c r="N47" s="107"/>
      <c r="O47" s="108"/>
      <c r="P47" s="107"/>
      <c r="Q47" s="107"/>
      <c r="R47" s="109"/>
    </row>
    <row r="48" spans="2:18" ht="12" customHeight="1">
      <c r="B48" s="2" t="s">
        <v>484</v>
      </c>
      <c r="C48" s="7"/>
      <c r="D48" s="7"/>
      <c r="E48" s="7"/>
      <c r="F48" s="7"/>
      <c r="G48" s="7"/>
      <c r="H48" s="7"/>
      <c r="I48" s="7"/>
      <c r="J48" s="86"/>
      <c r="K48" s="7"/>
      <c r="L48" s="144" t="s">
        <v>603</v>
      </c>
      <c r="M48" s="144" t="s">
        <v>602</v>
      </c>
      <c r="N48" s="149" t="s">
        <v>600</v>
      </c>
      <c r="O48" s="150"/>
      <c r="P48" s="142" t="s">
        <v>597</v>
      </c>
      <c r="Q48" s="143"/>
      <c r="R48" s="145"/>
    </row>
    <row r="49" spans="1:18" ht="12" customHeight="1">
      <c r="A49" s="5" t="s">
        <v>577</v>
      </c>
      <c r="B49" s="5" t="s">
        <v>570</v>
      </c>
      <c r="C49" s="144" t="s">
        <v>571</v>
      </c>
      <c r="D49" s="144"/>
      <c r="E49" s="144"/>
      <c r="F49" s="15" t="s">
        <v>572</v>
      </c>
      <c r="G49" s="12" t="s">
        <v>573</v>
      </c>
      <c r="H49" s="5" t="s">
        <v>574</v>
      </c>
      <c r="I49" s="5" t="s">
        <v>575</v>
      </c>
      <c r="J49" s="86"/>
      <c r="K49" s="7"/>
      <c r="L49" s="144"/>
      <c r="M49" s="144"/>
      <c r="N49" s="151"/>
      <c r="O49" s="152"/>
      <c r="P49" s="5" t="s">
        <v>598</v>
      </c>
      <c r="Q49" s="5" t="s">
        <v>599</v>
      </c>
      <c r="R49" s="146"/>
    </row>
    <row r="50" spans="1:18" ht="12" customHeight="1">
      <c r="A50" s="5">
        <v>2</v>
      </c>
      <c r="B50" s="11" t="s">
        <v>17</v>
      </c>
      <c r="C50" s="33">
        <v>3</v>
      </c>
      <c r="D50" s="14" t="s">
        <v>8</v>
      </c>
      <c r="E50" s="34">
        <v>9</v>
      </c>
      <c r="F50" s="29" t="s">
        <v>485</v>
      </c>
      <c r="G50" s="23" t="s">
        <v>486</v>
      </c>
      <c r="H50" s="112">
        <v>1747</v>
      </c>
      <c r="I50" s="5">
        <f>M50</f>
        <v>21</v>
      </c>
      <c r="J50" s="38">
        <f t="shared" si="1"/>
      </c>
      <c r="L50" s="87">
        <f t="shared" si="2"/>
      </c>
      <c r="M50" s="5">
        <f t="shared" si="3"/>
        <v>21</v>
      </c>
      <c r="N50" s="48">
        <f t="shared" si="4"/>
      </c>
      <c r="O50" s="49">
        <f t="shared" si="5"/>
        <v>0</v>
      </c>
      <c r="P50" s="88">
        <f t="shared" si="6"/>
        <v>21</v>
      </c>
      <c r="Q50" s="88">
        <f t="shared" si="7"/>
        <v>21</v>
      </c>
      <c r="R50" s="89">
        <f t="shared" si="8"/>
        <v>1747.5</v>
      </c>
    </row>
    <row r="51" spans="1:18" ht="12" customHeight="1">
      <c r="A51" s="5">
        <v>3</v>
      </c>
      <c r="B51" s="11" t="s">
        <v>31</v>
      </c>
      <c r="C51" s="33">
        <v>10</v>
      </c>
      <c r="D51" s="14" t="s">
        <v>8</v>
      </c>
      <c r="E51" s="34">
        <v>3</v>
      </c>
      <c r="F51" s="29" t="s">
        <v>47</v>
      </c>
      <c r="G51" s="23" t="s">
        <v>48</v>
      </c>
      <c r="H51" s="112">
        <v>2102</v>
      </c>
      <c r="I51" s="5">
        <f>M51</f>
        <v>32</v>
      </c>
      <c r="J51" s="38">
        <f t="shared" si="1"/>
      </c>
      <c r="L51" s="87">
        <f t="shared" si="2"/>
      </c>
      <c r="M51" s="5">
        <f t="shared" si="3"/>
        <v>32</v>
      </c>
      <c r="N51" s="48">
        <f t="shared" si="4"/>
      </c>
      <c r="O51" s="49">
        <f t="shared" si="5"/>
        <v>0</v>
      </c>
      <c r="P51" s="88">
        <f t="shared" si="6"/>
        <v>32</v>
      </c>
      <c r="Q51" s="88">
        <f t="shared" si="7"/>
        <v>32</v>
      </c>
      <c r="R51" s="89">
        <f t="shared" si="8"/>
        <v>2102.51</v>
      </c>
    </row>
    <row r="52" spans="1:18" ht="12" customHeight="1">
      <c r="A52" s="5">
        <v>4</v>
      </c>
      <c r="B52" s="11" t="s">
        <v>16</v>
      </c>
      <c r="C52" s="11">
        <v>2</v>
      </c>
      <c r="D52" s="4" t="s">
        <v>8</v>
      </c>
      <c r="E52" s="12">
        <v>4</v>
      </c>
      <c r="F52" s="29" t="s">
        <v>487</v>
      </c>
      <c r="G52" s="23" t="s">
        <v>488</v>
      </c>
      <c r="H52" s="112">
        <v>1755</v>
      </c>
      <c r="I52" s="5">
        <f>M52</f>
        <v>23</v>
      </c>
      <c r="J52" s="38">
        <f t="shared" si="1"/>
      </c>
      <c r="L52" s="87">
        <f t="shared" si="2"/>
      </c>
      <c r="M52" s="5">
        <f t="shared" si="3"/>
        <v>23</v>
      </c>
      <c r="N52" s="48">
        <f t="shared" si="4"/>
      </c>
      <c r="O52" s="49">
        <f t="shared" si="5"/>
        <v>0</v>
      </c>
      <c r="P52" s="88">
        <f t="shared" si="6"/>
        <v>23</v>
      </c>
      <c r="Q52" s="88">
        <f t="shared" si="7"/>
        <v>23</v>
      </c>
      <c r="R52" s="89">
        <f t="shared" si="8"/>
        <v>1755.52</v>
      </c>
    </row>
    <row r="53" spans="1:18" ht="12" customHeight="1">
      <c r="A53" s="5">
        <v>5</v>
      </c>
      <c r="B53" s="11" t="s">
        <v>18</v>
      </c>
      <c r="C53" s="32">
        <v>1</v>
      </c>
      <c r="D53" s="7" t="s">
        <v>8</v>
      </c>
      <c r="E53" s="30">
        <v>12</v>
      </c>
      <c r="F53" s="29" t="s">
        <v>489</v>
      </c>
      <c r="G53" s="23" t="s">
        <v>490</v>
      </c>
      <c r="H53" s="112">
        <v>1944</v>
      </c>
      <c r="I53" s="5">
        <f>M53</f>
        <v>30</v>
      </c>
      <c r="J53" s="38">
        <f t="shared" si="1"/>
      </c>
      <c r="L53" s="87">
        <f t="shared" si="2"/>
      </c>
      <c r="M53" s="5">
        <f t="shared" si="3"/>
        <v>30</v>
      </c>
      <c r="N53" s="48">
        <f t="shared" si="4"/>
      </c>
      <c r="O53" s="49">
        <f t="shared" si="5"/>
        <v>0</v>
      </c>
      <c r="P53" s="88">
        <f t="shared" si="6"/>
        <v>30</v>
      </c>
      <c r="Q53" s="88">
        <f t="shared" si="7"/>
        <v>30</v>
      </c>
      <c r="R53" s="89">
        <f t="shared" si="8"/>
        <v>1944.53</v>
      </c>
    </row>
    <row r="54" spans="1:18" ht="12" customHeight="1">
      <c r="A54" s="5">
        <v>6</v>
      </c>
      <c r="B54" s="11" t="s">
        <v>16</v>
      </c>
      <c r="C54" s="11">
        <v>2</v>
      </c>
      <c r="D54" s="4" t="s">
        <v>8</v>
      </c>
      <c r="E54" s="12">
        <v>27</v>
      </c>
      <c r="F54" s="29" t="s">
        <v>102</v>
      </c>
      <c r="G54" s="23" t="s">
        <v>103</v>
      </c>
      <c r="H54" s="112">
        <v>1618</v>
      </c>
      <c r="I54" s="22">
        <f>M54</f>
        <v>5</v>
      </c>
      <c r="J54" s="38" t="str">
        <f t="shared" si="1"/>
        <v>q</v>
      </c>
      <c r="L54" s="87">
        <f t="shared" si="2"/>
      </c>
      <c r="M54" s="5">
        <f t="shared" si="3"/>
        <v>5</v>
      </c>
      <c r="N54" s="48">
        <f t="shared" si="4"/>
      </c>
      <c r="O54" s="49">
        <f t="shared" si="5"/>
        <v>0</v>
      </c>
      <c r="P54" s="88">
        <f t="shared" si="6"/>
        <v>5</v>
      </c>
      <c r="Q54" s="88">
        <f t="shared" si="7"/>
        <v>5</v>
      </c>
      <c r="R54" s="89">
        <f t="shared" si="8"/>
        <v>1618.54</v>
      </c>
    </row>
    <row r="55" spans="2:9" ht="12" customHeight="1">
      <c r="B55" s="7"/>
      <c r="C55" s="7"/>
      <c r="D55" s="7"/>
      <c r="E55" s="7"/>
      <c r="F55" s="7"/>
      <c r="G55" s="7"/>
      <c r="H55" s="7"/>
      <c r="I55" s="14"/>
    </row>
    <row r="56" spans="2:10" ht="12" customHeight="1">
      <c r="B56" s="7"/>
      <c r="C56" s="7"/>
      <c r="D56" s="7"/>
      <c r="E56" s="7"/>
      <c r="F56" s="7"/>
      <c r="G56" s="7"/>
      <c r="H56" s="7"/>
      <c r="I56" s="7"/>
      <c r="J56" s="85" t="s">
        <v>595</v>
      </c>
    </row>
    <row r="57" spans="2:9" ht="12" customHeight="1">
      <c r="B57" s="7"/>
      <c r="C57" s="7"/>
      <c r="D57" s="7"/>
      <c r="E57" s="7"/>
      <c r="F57" s="7"/>
      <c r="G57" s="7"/>
      <c r="H57" s="7"/>
      <c r="I57" s="7"/>
    </row>
    <row r="58" spans="2:18" ht="12" customHeight="1">
      <c r="B58" s="2" t="s">
        <v>579</v>
      </c>
      <c r="L58" s="144" t="s">
        <v>603</v>
      </c>
      <c r="M58" s="144" t="s">
        <v>604</v>
      </c>
      <c r="N58" s="149" t="s">
        <v>600</v>
      </c>
      <c r="O58" s="150"/>
      <c r="P58" s="142" t="s">
        <v>597</v>
      </c>
      <c r="Q58" s="143"/>
      <c r="R58" s="145"/>
    </row>
    <row r="59" spans="1:18" ht="12" customHeight="1">
      <c r="A59" s="5" t="s">
        <v>577</v>
      </c>
      <c r="B59" s="5" t="s">
        <v>570</v>
      </c>
      <c r="C59" s="144" t="s">
        <v>571</v>
      </c>
      <c r="D59" s="144"/>
      <c r="E59" s="144"/>
      <c r="F59" s="15" t="s">
        <v>572</v>
      </c>
      <c r="G59" s="23" t="s">
        <v>573</v>
      </c>
      <c r="H59" s="5" t="s">
        <v>624</v>
      </c>
      <c r="I59" s="5" t="s">
        <v>575</v>
      </c>
      <c r="K59" s="2" t="s">
        <v>601</v>
      </c>
      <c r="L59" s="144"/>
      <c r="M59" s="144"/>
      <c r="N59" s="151"/>
      <c r="O59" s="152"/>
      <c r="P59" s="5" t="s">
        <v>598</v>
      </c>
      <c r="Q59" s="5" t="s">
        <v>599</v>
      </c>
      <c r="R59" s="146"/>
    </row>
    <row r="60" spans="1:18" ht="12" customHeight="1">
      <c r="A60" s="5">
        <v>1</v>
      </c>
      <c r="B60" s="5" t="str">
        <f aca="true" t="shared" si="10" ref="B60:B65">INDEX($B$8:$H$54,MATCH($K60,$M$8:$M$54,0),1)</f>
        <v>中筋</v>
      </c>
      <c r="C60" s="11">
        <f aca="true" t="shared" si="11" ref="C60:C65">INDEX($B$8:$H$54,MATCH($K60,$M$8:$M$54,0),2)</f>
        <v>2</v>
      </c>
      <c r="D60" s="4" t="str">
        <f aca="true" t="shared" si="12" ref="D60:D65">INDEX($B$8:$H$54,MATCH($K60,$M$8:$M$54,0),3)</f>
        <v>-</v>
      </c>
      <c r="E60" s="12">
        <f aca="true" t="shared" si="13" ref="E60:E65">INDEX($B$8:$H$54,MATCH($K60,$M$8:$M$54,0),4)</f>
        <v>27</v>
      </c>
      <c r="F60" s="15" t="str">
        <f aca="true" t="shared" si="14" ref="F60:F65">INDEX($B$8:$H$54,MATCH($K60,$M$8:$M$54,0),5)</f>
        <v>亀井　瑠乃</v>
      </c>
      <c r="G60" s="23" t="str">
        <f aca="true" t="shared" si="15" ref="G60:G65">INDEX($B$8:$H$54,MATCH($K60,$M$8:$M$54,0),6)</f>
        <v>かめい　るな</v>
      </c>
      <c r="H60" s="112">
        <v>1643</v>
      </c>
      <c r="I60" s="5">
        <f aca="true" t="shared" si="16" ref="I60:I65">M60</f>
        <v>6</v>
      </c>
      <c r="K60" s="2">
        <v>5</v>
      </c>
      <c r="L60" s="87">
        <f aca="true" t="shared" si="17" ref="L60:L65">IF(M60&lt;&gt;P60,"修正済","")</f>
      </c>
      <c r="M60" s="5">
        <f aca="true" t="shared" si="18" ref="M60:M65">P60</f>
        <v>6</v>
      </c>
      <c r="N60" s="48">
        <f aca="true" t="shared" si="19" ref="N60:N65">IF(ISTEXT(O60),Q60-1,"")</f>
      </c>
      <c r="O60" s="49">
        <f aca="true" t="shared" si="20" ref="O60:O65">IF(P60&lt;&gt;Q60,"位修正",)</f>
        <v>0</v>
      </c>
      <c r="P60" s="88">
        <f aca="true" t="shared" si="21" ref="P60:P65">IF(ISNUMBER(H60),RANK(H60,$H$60:$H$65,1),"")</f>
        <v>6</v>
      </c>
      <c r="Q60" s="88">
        <f aca="true" t="shared" si="22" ref="Q60:Q65">IF(ISNUMBER(I60),RANK(R60,$R$60:$R$65,1),"")</f>
        <v>6</v>
      </c>
      <c r="R60" s="89">
        <f aca="true" t="shared" si="23" ref="R60:R65">IF(ISNUMBER(H60),H60+ROW()/100,"")</f>
        <v>1643.6</v>
      </c>
    </row>
    <row r="61" spans="1:18" ht="12" customHeight="1">
      <c r="A61" s="5">
        <v>2</v>
      </c>
      <c r="B61" s="5" t="str">
        <f t="shared" si="10"/>
        <v>吉美</v>
      </c>
      <c r="C61" s="11">
        <f t="shared" si="11"/>
        <v>6</v>
      </c>
      <c r="D61" s="4" t="str">
        <f t="shared" si="12"/>
        <v>-</v>
      </c>
      <c r="E61" s="12">
        <f t="shared" si="13"/>
        <v>19</v>
      </c>
      <c r="F61" s="15" t="str">
        <f t="shared" si="14"/>
        <v>四方　亜実</v>
      </c>
      <c r="G61" s="23" t="str">
        <f t="shared" si="15"/>
        <v>しかた　あみ</v>
      </c>
      <c r="H61" s="112">
        <v>1615</v>
      </c>
      <c r="I61" s="5">
        <f t="shared" si="16"/>
        <v>2</v>
      </c>
      <c r="K61" s="2">
        <v>3</v>
      </c>
      <c r="L61" s="87">
        <f t="shared" si="17"/>
      </c>
      <c r="M61" s="5">
        <f t="shared" si="18"/>
        <v>2</v>
      </c>
      <c r="N61" s="48">
        <f t="shared" si="19"/>
      </c>
      <c r="O61" s="49">
        <f t="shared" si="20"/>
        <v>0</v>
      </c>
      <c r="P61" s="88">
        <f t="shared" si="21"/>
        <v>2</v>
      </c>
      <c r="Q61" s="88">
        <f t="shared" si="22"/>
        <v>2</v>
      </c>
      <c r="R61" s="89">
        <f t="shared" si="23"/>
        <v>1615.61</v>
      </c>
    </row>
    <row r="62" spans="1:18" ht="12" customHeight="1">
      <c r="A62" s="5">
        <v>3</v>
      </c>
      <c r="B62" s="5" t="str">
        <f t="shared" si="10"/>
        <v>中筋</v>
      </c>
      <c r="C62" s="11">
        <f t="shared" si="11"/>
        <v>2</v>
      </c>
      <c r="D62" s="4" t="str">
        <f t="shared" si="12"/>
        <v>-</v>
      </c>
      <c r="E62" s="12">
        <f t="shared" si="13"/>
        <v>16</v>
      </c>
      <c r="F62" s="15" t="str">
        <f t="shared" si="14"/>
        <v>神内　梨</v>
      </c>
      <c r="G62" s="23" t="str">
        <f t="shared" si="15"/>
        <v>かみうち　りん</v>
      </c>
      <c r="H62" s="112">
        <v>1537</v>
      </c>
      <c r="I62" s="5">
        <f t="shared" si="16"/>
        <v>1</v>
      </c>
      <c r="K62" s="2">
        <v>1</v>
      </c>
      <c r="L62" s="87">
        <f t="shared" si="17"/>
      </c>
      <c r="M62" s="5">
        <f t="shared" si="18"/>
        <v>1</v>
      </c>
      <c r="N62" s="48">
        <f t="shared" si="19"/>
      </c>
      <c r="O62" s="49">
        <f t="shared" si="20"/>
        <v>0</v>
      </c>
      <c r="P62" s="88">
        <f t="shared" si="21"/>
        <v>1</v>
      </c>
      <c r="Q62" s="88">
        <f t="shared" si="22"/>
        <v>1</v>
      </c>
      <c r="R62" s="89">
        <f t="shared" si="23"/>
        <v>1537.62</v>
      </c>
    </row>
    <row r="63" spans="1:18" ht="12" customHeight="1">
      <c r="A63" s="5">
        <v>4</v>
      </c>
      <c r="B63" s="5" t="str">
        <f t="shared" si="10"/>
        <v>東八田</v>
      </c>
      <c r="C63" s="11">
        <f t="shared" si="11"/>
        <v>8</v>
      </c>
      <c r="D63" s="4" t="str">
        <f t="shared" si="12"/>
        <v>-</v>
      </c>
      <c r="E63" s="12">
        <f t="shared" si="13"/>
        <v>10</v>
      </c>
      <c r="F63" s="15" t="str">
        <f t="shared" si="14"/>
        <v>田中　真穂</v>
      </c>
      <c r="G63" s="23" t="str">
        <f t="shared" si="15"/>
        <v>たなか　まほ</v>
      </c>
      <c r="H63" s="112">
        <v>1618</v>
      </c>
      <c r="I63" s="5">
        <f t="shared" si="16"/>
        <v>3</v>
      </c>
      <c r="K63" s="2">
        <v>2</v>
      </c>
      <c r="L63" s="87">
        <f t="shared" si="17"/>
      </c>
      <c r="M63" s="5">
        <f t="shared" si="18"/>
        <v>3</v>
      </c>
      <c r="N63" s="48">
        <f t="shared" si="19"/>
      </c>
      <c r="O63" s="49">
        <f t="shared" si="20"/>
        <v>0</v>
      </c>
      <c r="P63" s="88">
        <f t="shared" si="21"/>
        <v>3</v>
      </c>
      <c r="Q63" s="88">
        <f t="shared" si="22"/>
        <v>3</v>
      </c>
      <c r="R63" s="89">
        <f t="shared" si="23"/>
        <v>1618.63</v>
      </c>
    </row>
    <row r="64" spans="1:18" ht="12" customHeight="1">
      <c r="A64" s="5">
        <v>5</v>
      </c>
      <c r="B64" s="5" t="str">
        <f t="shared" si="10"/>
        <v>豊里</v>
      </c>
      <c r="C64" s="11">
        <f t="shared" si="11"/>
        <v>3</v>
      </c>
      <c r="D64" s="4" t="str">
        <f t="shared" si="12"/>
        <v>-</v>
      </c>
      <c r="E64" s="12">
        <f t="shared" si="13"/>
        <v>2</v>
      </c>
      <c r="F64" s="15" t="str">
        <f t="shared" si="14"/>
        <v>山本　愛奈</v>
      </c>
      <c r="G64" s="23" t="str">
        <f t="shared" si="15"/>
        <v>やまもと　あいな</v>
      </c>
      <c r="H64" s="112">
        <v>1619</v>
      </c>
      <c r="I64" s="5">
        <f t="shared" si="16"/>
        <v>4</v>
      </c>
      <c r="K64" s="2">
        <v>4</v>
      </c>
      <c r="L64" s="87">
        <f t="shared" si="17"/>
      </c>
      <c r="M64" s="5">
        <f t="shared" si="18"/>
        <v>4</v>
      </c>
      <c r="N64" s="48">
        <f t="shared" si="19"/>
      </c>
      <c r="O64" s="49">
        <f t="shared" si="20"/>
        <v>0</v>
      </c>
      <c r="P64" s="88">
        <f t="shared" si="21"/>
        <v>4</v>
      </c>
      <c r="Q64" s="88">
        <f t="shared" si="22"/>
        <v>4</v>
      </c>
      <c r="R64" s="89">
        <f t="shared" si="23"/>
        <v>1619.64</v>
      </c>
    </row>
    <row r="65" spans="1:18" ht="12" customHeight="1">
      <c r="A65" s="5">
        <v>6</v>
      </c>
      <c r="B65" s="5" t="str">
        <f t="shared" si="10"/>
        <v>中筋</v>
      </c>
      <c r="C65" s="11">
        <f t="shared" si="11"/>
        <v>2</v>
      </c>
      <c r="D65" s="4" t="str">
        <f t="shared" si="12"/>
        <v>-</v>
      </c>
      <c r="E65" s="12">
        <f t="shared" si="13"/>
        <v>25</v>
      </c>
      <c r="F65" s="15" t="str">
        <f t="shared" si="14"/>
        <v>岡本　双葉</v>
      </c>
      <c r="G65" s="23" t="str">
        <f t="shared" si="15"/>
        <v>おかもと　ふたば</v>
      </c>
      <c r="H65" s="112">
        <v>1641</v>
      </c>
      <c r="I65" s="5">
        <f t="shared" si="16"/>
        <v>5</v>
      </c>
      <c r="K65" s="2">
        <v>6</v>
      </c>
      <c r="L65" s="87">
        <f t="shared" si="17"/>
      </c>
      <c r="M65" s="5">
        <f t="shared" si="18"/>
        <v>5</v>
      </c>
      <c r="N65" s="48">
        <f t="shared" si="19"/>
      </c>
      <c r="O65" s="49">
        <f t="shared" si="20"/>
        <v>0</v>
      </c>
      <c r="P65" s="88">
        <f t="shared" si="21"/>
        <v>5</v>
      </c>
      <c r="Q65" s="88">
        <f t="shared" si="22"/>
        <v>5</v>
      </c>
      <c r="R65" s="89">
        <f t="shared" si="23"/>
        <v>1641.65</v>
      </c>
    </row>
    <row r="66" ht="12" customHeight="1"/>
    <row r="67" ht="23.25" customHeight="1">
      <c r="G67" s="40">
        <v>19</v>
      </c>
    </row>
    <row r="68" ht="12" customHeight="1"/>
    <row r="69" spans="1:9" ht="12" customHeight="1">
      <c r="A69" s="122"/>
      <c r="B69" s="122" t="s">
        <v>579</v>
      </c>
      <c r="C69" s="122"/>
      <c r="D69" s="122"/>
      <c r="E69" s="122"/>
      <c r="F69" s="122"/>
      <c r="G69" s="122"/>
      <c r="H69" s="122"/>
      <c r="I69" s="122"/>
    </row>
    <row r="70" spans="1:9" ht="12" customHeight="1">
      <c r="A70" s="124" t="s">
        <v>575</v>
      </c>
      <c r="B70" s="124" t="s">
        <v>570</v>
      </c>
      <c r="C70" s="154" t="s">
        <v>622</v>
      </c>
      <c r="D70" s="154"/>
      <c r="E70" s="154"/>
      <c r="F70" s="130" t="s">
        <v>572</v>
      </c>
      <c r="G70" s="129" t="s">
        <v>623</v>
      </c>
      <c r="H70" s="124" t="s">
        <v>624</v>
      </c>
      <c r="I70" s="124" t="s">
        <v>625</v>
      </c>
    </row>
    <row r="71" spans="1:9" ht="12" customHeight="1">
      <c r="A71" s="124">
        <v>1</v>
      </c>
      <c r="B71" s="124" t="str">
        <f>INDEX($B$60:$H$65,MATCH($A71,$M$60:$M$65,0),1)</f>
        <v>中筋</v>
      </c>
      <c r="C71" s="128">
        <f>INDEX($B$60:$H$65,MATCH($A71,$M$60:$M$65,0),2)</f>
        <v>2</v>
      </c>
      <c r="D71" s="126" t="str">
        <f>INDEX($B$60:$H$65,MATCH($A71,$M$60:$M$65,0),3)</f>
        <v>-</v>
      </c>
      <c r="E71" s="129">
        <f>INDEX($B$60:$H$65,MATCH($A71,$M$60:$M$65,0),4)</f>
        <v>16</v>
      </c>
      <c r="F71" s="124" t="str">
        <f>INDEX($B$60:$H$65,MATCH($A71,$M$60:$M$65,0),5)</f>
        <v>神内　梨</v>
      </c>
      <c r="G71" s="124" t="str">
        <f>INDEX($B$60:$H$65,MATCH($A71,$M$60:$M$65,0),6)</f>
        <v>かみうち　りん</v>
      </c>
      <c r="H71" s="133">
        <f aca="true" t="shared" si="24" ref="H71:H76">INDEX($B$60:$H$65,MATCH($A71,$M$60:$M$65,0),7)</f>
        <v>1537</v>
      </c>
      <c r="I71" s="138">
        <f aca="true" t="shared" si="25" ref="I71:I76">ROUNDUP(H71,-1)/10</f>
        <v>154</v>
      </c>
    </row>
    <row r="72" spans="1:9" ht="12" customHeight="1">
      <c r="A72" s="124">
        <v>2</v>
      </c>
      <c r="B72" s="124" t="str">
        <f>INDEX($B$60:$H$65,MATCH($A72,$I$60:$I$65,0),1)</f>
        <v>吉美</v>
      </c>
      <c r="C72" s="128">
        <f>INDEX($B$60:$H$65,MATCH($A72,$I$60:$I$65,0),2)</f>
        <v>6</v>
      </c>
      <c r="D72" s="126" t="str">
        <f>INDEX($B$60:$H$65,MATCH($A72,$I$60:$I$65,0),3)</f>
        <v>-</v>
      </c>
      <c r="E72" s="129">
        <f>INDEX($B$60:$H$65,MATCH($A72,$I$60:$I$65,0),4)</f>
        <v>19</v>
      </c>
      <c r="F72" s="124" t="str">
        <f>INDEX($B$60:$H$65,MATCH($A72,$I$60:$I$65,0),5)</f>
        <v>四方　亜実</v>
      </c>
      <c r="G72" s="124" t="str">
        <f>INDEX($B$60:$H$65,MATCH($A72,$I$60:$I$65,0),6)</f>
        <v>しかた　あみ</v>
      </c>
      <c r="H72" s="133">
        <f t="shared" si="24"/>
        <v>1615</v>
      </c>
      <c r="I72" s="138">
        <f t="shared" si="25"/>
        <v>162</v>
      </c>
    </row>
    <row r="73" spans="1:9" ht="12" customHeight="1">
      <c r="A73" s="124">
        <v>3</v>
      </c>
      <c r="B73" s="124" t="str">
        <f>INDEX($B$60:$H$65,MATCH($A73,$I$60:$I$65,0),1)</f>
        <v>東八田</v>
      </c>
      <c r="C73" s="128">
        <f>INDEX($B$60:$H$65,MATCH($A73,$I$60:$I$65,0),2)</f>
        <v>8</v>
      </c>
      <c r="D73" s="126" t="str">
        <f>INDEX($B$60:$H$65,MATCH($A73,$I$60:$I$65,0),3)</f>
        <v>-</v>
      </c>
      <c r="E73" s="129">
        <f>INDEX($B$60:$H$65,MATCH($A73,$I$60:$I$65,0),4)</f>
        <v>10</v>
      </c>
      <c r="F73" s="124" t="str">
        <f>INDEX($B$60:$H$65,MATCH($A73,$I$60:$I$65,0),5)</f>
        <v>田中　真穂</v>
      </c>
      <c r="G73" s="124" t="str">
        <f>INDEX($B$60:$H$65,MATCH($A73,$I$60:$I$65,0),6)</f>
        <v>たなか　まほ</v>
      </c>
      <c r="H73" s="133">
        <f t="shared" si="24"/>
        <v>1618</v>
      </c>
      <c r="I73" s="138">
        <f t="shared" si="25"/>
        <v>162</v>
      </c>
    </row>
    <row r="74" spans="1:9" ht="12" customHeight="1">
      <c r="A74" s="124">
        <v>4</v>
      </c>
      <c r="B74" s="124" t="str">
        <f>INDEX($B$60:$H$65,MATCH($A74,$I$60:$I$65,0),1)</f>
        <v>豊里</v>
      </c>
      <c r="C74" s="128">
        <f>INDEX($B$60:$H$65,MATCH($A74,$I$60:$I$65,0),2)</f>
        <v>3</v>
      </c>
      <c r="D74" s="126" t="str">
        <f>INDEX($B$60:$H$65,MATCH($A74,$I$60:$I$65,0),3)</f>
        <v>-</v>
      </c>
      <c r="E74" s="129">
        <f>INDEX($B$60:$H$65,MATCH($A74,$I$60:$I$65,0),4)</f>
        <v>2</v>
      </c>
      <c r="F74" s="124" t="str">
        <f>INDEX($B$60:$H$65,MATCH($A74,$I$60:$I$65,0),5)</f>
        <v>山本　愛奈</v>
      </c>
      <c r="G74" s="124" t="str">
        <f>INDEX($B$60:$H$65,MATCH($A74,$I$60:$I$65,0),6)</f>
        <v>やまもと　あいな</v>
      </c>
      <c r="H74" s="133">
        <f t="shared" si="24"/>
        <v>1619</v>
      </c>
      <c r="I74" s="138">
        <f t="shared" si="25"/>
        <v>162</v>
      </c>
    </row>
    <row r="75" spans="1:9" ht="12" customHeight="1">
      <c r="A75" s="124">
        <v>5</v>
      </c>
      <c r="B75" s="124" t="str">
        <f>INDEX($B$60:$H$65,MATCH($A75,$I$60:$I$65,0),1)</f>
        <v>中筋</v>
      </c>
      <c r="C75" s="128">
        <f>INDEX($B$60:$H$65,MATCH($A75,$I$60:$I$65,0),2)</f>
        <v>2</v>
      </c>
      <c r="D75" s="126" t="str">
        <f>INDEX($B$60:$H$65,MATCH($A75,$I$60:$I$65,0),3)</f>
        <v>-</v>
      </c>
      <c r="E75" s="129">
        <f>INDEX($B$60:$H$65,MATCH($A75,$I$60:$I$65,0),4)</f>
        <v>25</v>
      </c>
      <c r="F75" s="124" t="str">
        <f>INDEX($B$60:$H$65,MATCH($A75,$I$60:$I$65,0),5)</f>
        <v>岡本　双葉</v>
      </c>
      <c r="G75" s="124" t="str">
        <f>INDEX($B$60:$H$65,MATCH($A75,$I$60:$I$65,0),6)</f>
        <v>おかもと　ふたば</v>
      </c>
      <c r="H75" s="133">
        <f t="shared" si="24"/>
        <v>1641</v>
      </c>
      <c r="I75" s="138">
        <f t="shared" si="25"/>
        <v>165</v>
      </c>
    </row>
    <row r="76" spans="1:9" ht="12" customHeight="1">
      <c r="A76" s="124">
        <v>6</v>
      </c>
      <c r="B76" s="124" t="str">
        <f>INDEX($B$60:$H$65,MATCH($A76,$I$60:$I$65,0),1)</f>
        <v>中筋</v>
      </c>
      <c r="C76" s="128">
        <f>INDEX($B$60:$H$65,MATCH($A76,$I$60:$I$65,0),2)</f>
        <v>2</v>
      </c>
      <c r="D76" s="126" t="str">
        <f>INDEX($B$60:$H$65,MATCH($A76,$I$60:$I$65,0),3)</f>
        <v>-</v>
      </c>
      <c r="E76" s="129">
        <f>INDEX($B$60:$H$65,MATCH($A76,$I$60:$I$65,0),4)</f>
        <v>27</v>
      </c>
      <c r="F76" s="124" t="str">
        <f>INDEX($B$60:$H$65,MATCH($A76,$I$60:$I$65,0),5)</f>
        <v>亀井　瑠乃</v>
      </c>
      <c r="G76" s="124" t="str">
        <f>INDEX($B$60:$H$65,MATCH($A76,$I$60:$I$65,0),6)</f>
        <v>かめい　るな</v>
      </c>
      <c r="H76" s="133">
        <f t="shared" si="24"/>
        <v>1643</v>
      </c>
      <c r="I76" s="138">
        <f t="shared" si="25"/>
        <v>165</v>
      </c>
    </row>
    <row r="77" spans="1:9" ht="12" customHeight="1">
      <c r="A77" s="122"/>
      <c r="B77" s="122"/>
      <c r="C77" s="122"/>
      <c r="D77" s="122"/>
      <c r="E77" s="122"/>
      <c r="F77" s="122"/>
      <c r="G77" s="122"/>
      <c r="H77" s="122"/>
      <c r="I77" s="122"/>
    </row>
    <row r="78" spans="1:9" ht="12" customHeight="1">
      <c r="A78" s="132" t="s">
        <v>596</v>
      </c>
      <c r="B78" s="122"/>
      <c r="C78" s="122"/>
      <c r="D78" s="122"/>
      <c r="E78" s="122"/>
      <c r="F78" s="122"/>
      <c r="G78" s="122"/>
      <c r="H78" s="122"/>
      <c r="I78" s="122"/>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sheetData>
  <sheetProtection/>
  <mergeCells count="48">
    <mergeCell ref="R40:R41"/>
    <mergeCell ref="M24:M25"/>
    <mergeCell ref="R24:R25"/>
    <mergeCell ref="R48:R49"/>
    <mergeCell ref="L32:L33"/>
    <mergeCell ref="M32:M33"/>
    <mergeCell ref="N32:O33"/>
    <mergeCell ref="P32:Q32"/>
    <mergeCell ref="R32:R33"/>
    <mergeCell ref="L40:L41"/>
    <mergeCell ref="M40:M41"/>
    <mergeCell ref="L58:L59"/>
    <mergeCell ref="M58:M59"/>
    <mergeCell ref="N58:O59"/>
    <mergeCell ref="P58:Q58"/>
    <mergeCell ref="R58:R59"/>
    <mergeCell ref="L6:L7"/>
    <mergeCell ref="N40:O41"/>
    <mergeCell ref="P40:Q40"/>
    <mergeCell ref="P6:Q6"/>
    <mergeCell ref="L15:L16"/>
    <mergeCell ref="P24:Q24"/>
    <mergeCell ref="N48:O49"/>
    <mergeCell ref="P48:Q48"/>
    <mergeCell ref="C25:E25"/>
    <mergeCell ref="C33:E33"/>
    <mergeCell ref="R6:R7"/>
    <mergeCell ref="M15:M16"/>
    <mergeCell ref="N15:O16"/>
    <mergeCell ref="P15:Q15"/>
    <mergeCell ref="R15:R16"/>
    <mergeCell ref="M48:M49"/>
    <mergeCell ref="M6:M7"/>
    <mergeCell ref="N6:O7"/>
    <mergeCell ref="G5:I5"/>
    <mergeCell ref="C7:E7"/>
    <mergeCell ref="C70:E70"/>
    <mergeCell ref="C49:E49"/>
    <mergeCell ref="C59:E59"/>
    <mergeCell ref="C16:E16"/>
    <mergeCell ref="N24:O25"/>
    <mergeCell ref="C1:H2"/>
    <mergeCell ref="B3:E3"/>
    <mergeCell ref="B4:E4"/>
    <mergeCell ref="G4:H4"/>
    <mergeCell ref="C41:E41"/>
    <mergeCell ref="L48:L49"/>
    <mergeCell ref="L24:L25"/>
  </mergeCells>
  <conditionalFormatting sqref="C24:D24 C32:D32 B14 C14:D15 B17:D23 B26:D31 B8:D13 B34:D40 B42:D48 B50:D57 B60:G65 B71:H76">
    <cfRule type="cellIs" priority="2" dxfId="17" operator="equal" stopIfTrue="1">
      <formula>0</formula>
    </cfRule>
  </conditionalFormatting>
  <dataValidations count="4">
    <dataValidation allowBlank="1" showInputMessage="1" showErrorMessage="1" promptTitle="要　記入" prompt="学校で入力してください" sqref="E9:E13 C42:C43 C28:C30 E26:E30 E42:E46 C45:C46 E17:E22 C17:C22 C9:C13 E34:E38 C34:C38 C50:C56 E50:E56 C26"/>
    <dataValidation allowBlank="1" showInputMessage="1" showErrorMessage="1" promptTitle="入力禁止" prompt="記入しないでください。" sqref="D50:D56 B60:G65 B57:E57 B45:B46 B47:E47 B17:B22 D17:D22 B31:E31 B9:B14 B42:B43 C32:E32 D8:D13 C14:E15 B34:B38 C24:E24 C40:E40 C48:E48 D26:D30 B26 D34:D38 B23:E23 D42:D46 B39:E39 B28:B30 B50:B56 B71:H76"/>
    <dataValidation allowBlank="1" showInputMessage="1" showErrorMessage="1" promptTitle="ひらがなで入力" prompt="姓と名の間にスペースを！" sqref="G20 G11 G34"/>
    <dataValidation allowBlank="1" showInputMessage="1" showErrorMessage="1" prompt="姓と名の間にスペースを！" sqref="F8:G10 F35:G40 F12:G15 G19 F17:G18 F26:G32 F34 F42:G48 F21:G24 F50:G57 F19:F20 F11"/>
  </dataValidations>
  <printOptions/>
  <pageMargins left="0.7874015748031497" right="0.7874015748031497" top="0.5905511811023623" bottom="0.7480314960629921" header="0.5118110236220472" footer="0.5118110236220472"/>
  <pageSetup fitToHeight="1" fitToWidth="1"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sheetPr>
    <tabColor indexed="45"/>
    <pageSetUpPr fitToPage="1"/>
  </sheetPr>
  <dimension ref="A1:S97"/>
  <sheetViews>
    <sheetView view="pageBreakPreview" zoomScaleSheetLayoutView="100" zoomScalePageLayoutView="0" workbookViewId="0" topLeftCell="A1">
      <selection activeCell="B4" sqref="B4:E4"/>
    </sheetView>
  </sheetViews>
  <sheetFormatPr defaultColWidth="9.00390625" defaultRowHeight="13.5"/>
  <cols>
    <col min="1" max="2" width="9.00390625" style="2" customWidth="1"/>
    <col min="3" max="4" width="2.50390625" style="2" customWidth="1"/>
    <col min="5" max="5" width="3.00390625" style="2" customWidth="1"/>
    <col min="6" max="6" width="14.625" style="2" customWidth="1"/>
    <col min="7" max="7" width="16.625" style="2" customWidth="1"/>
    <col min="8" max="9" width="9.00390625" style="2" customWidth="1"/>
    <col min="10" max="10" width="3.375" style="2" customWidth="1"/>
    <col min="11" max="12" width="9.00390625" style="2" customWidth="1"/>
    <col min="13" max="13" width="9.75390625" style="2" customWidth="1"/>
    <col min="14" max="15" width="4.875" style="2" customWidth="1"/>
    <col min="16" max="16" width="9.00390625" style="2" customWidth="1"/>
    <col min="17" max="17" width="13.625" style="2" customWidth="1"/>
    <col min="18" max="16384" width="9.00390625" style="2" customWidth="1"/>
  </cols>
  <sheetData>
    <row r="1" spans="3:8" ht="13.5">
      <c r="C1" s="139" t="s">
        <v>271</v>
      </c>
      <c r="D1" s="139"/>
      <c r="E1" s="139"/>
      <c r="F1" s="139"/>
      <c r="G1" s="139"/>
      <c r="H1" s="139"/>
    </row>
    <row r="2" spans="3:8" ht="13.5">
      <c r="C2" s="139"/>
      <c r="D2" s="139"/>
      <c r="E2" s="139"/>
      <c r="F2" s="139"/>
      <c r="G2" s="139"/>
      <c r="H2" s="139"/>
    </row>
    <row r="3" spans="2:9" ht="15" customHeight="1">
      <c r="B3" s="140" t="s">
        <v>19</v>
      </c>
      <c r="C3" s="140"/>
      <c r="D3" s="140"/>
      <c r="E3" s="140"/>
      <c r="F3" s="1"/>
      <c r="G3" s="1"/>
      <c r="H3" s="1"/>
      <c r="I3" s="1"/>
    </row>
    <row r="4" spans="2:9" ht="15" customHeight="1">
      <c r="B4" s="141" t="s">
        <v>491</v>
      </c>
      <c r="C4" s="141"/>
      <c r="D4" s="141"/>
      <c r="E4" s="141"/>
      <c r="F4" s="1"/>
      <c r="G4" s="140" t="s">
        <v>617</v>
      </c>
      <c r="H4" s="140"/>
      <c r="I4" s="1"/>
    </row>
    <row r="5" spans="2:9" ht="15" customHeight="1">
      <c r="B5" s="1"/>
      <c r="C5" s="1"/>
      <c r="D5" s="1"/>
      <c r="E5" s="1"/>
      <c r="F5" s="1"/>
      <c r="G5" s="140" t="s">
        <v>492</v>
      </c>
      <c r="H5" s="140"/>
      <c r="I5" s="140"/>
    </row>
    <row r="6" spans="7:9" ht="13.5" customHeight="1">
      <c r="G6" s="139"/>
      <c r="H6" s="139"/>
      <c r="I6" s="139"/>
    </row>
    <row r="7" spans="2:18" ht="12.75" customHeight="1">
      <c r="B7" s="2" t="s">
        <v>22</v>
      </c>
      <c r="L7" s="144" t="s">
        <v>603</v>
      </c>
      <c r="M7" s="144" t="s">
        <v>602</v>
      </c>
      <c r="N7" s="149" t="s">
        <v>600</v>
      </c>
      <c r="O7" s="150"/>
      <c r="P7" s="142" t="s">
        <v>597</v>
      </c>
      <c r="Q7" s="143"/>
      <c r="R7" s="145"/>
    </row>
    <row r="8" spans="1:18" ht="12.75" customHeight="1">
      <c r="A8" s="5" t="s">
        <v>577</v>
      </c>
      <c r="B8" s="5" t="s">
        <v>570</v>
      </c>
      <c r="C8" s="144" t="s">
        <v>571</v>
      </c>
      <c r="D8" s="144"/>
      <c r="E8" s="144"/>
      <c r="F8" s="15" t="s">
        <v>572</v>
      </c>
      <c r="G8" s="12" t="s">
        <v>573</v>
      </c>
      <c r="H8" s="5" t="s">
        <v>574</v>
      </c>
      <c r="I8" s="5" t="s">
        <v>575</v>
      </c>
      <c r="J8" s="38"/>
      <c r="L8" s="144"/>
      <c r="M8" s="144"/>
      <c r="N8" s="151"/>
      <c r="O8" s="152"/>
      <c r="P8" s="5" t="s">
        <v>598</v>
      </c>
      <c r="Q8" s="5" t="s">
        <v>599</v>
      </c>
      <c r="R8" s="146"/>
    </row>
    <row r="9" spans="1:18" ht="12.75" customHeight="1">
      <c r="A9" s="5">
        <v>1</v>
      </c>
      <c r="B9" s="11" t="s">
        <v>16</v>
      </c>
      <c r="C9" s="11">
        <v>2</v>
      </c>
      <c r="D9" s="4" t="s">
        <v>8</v>
      </c>
      <c r="E9" s="12">
        <v>90</v>
      </c>
      <c r="F9" s="29" t="s">
        <v>153</v>
      </c>
      <c r="G9" s="23" t="s">
        <v>556</v>
      </c>
      <c r="H9" s="112">
        <v>1905</v>
      </c>
      <c r="I9" s="5">
        <f aca="true" t="shared" si="0" ref="I9:I14">M9</f>
        <v>34</v>
      </c>
      <c r="J9" s="38">
        <f>IF(M9&lt;=6,"q","")</f>
      </c>
      <c r="L9" s="87">
        <f>IF(M9&lt;&gt;P9,"修正済","")</f>
      </c>
      <c r="M9" s="5">
        <f>P9</f>
        <v>34</v>
      </c>
      <c r="N9" s="48">
        <f>IF(ISTEXT(O9),P9,"")</f>
      </c>
      <c r="O9" s="49">
        <f>IF(P9&lt;&gt;Q9,"位修正",)</f>
        <v>0</v>
      </c>
      <c r="P9" s="88">
        <f>IF(ISNUMBER(H9),RANK(H9,$H$9:$H$75,1),"")</f>
        <v>34</v>
      </c>
      <c r="Q9" s="88">
        <f>IF(ISNUMBER(I9),RANK(R9,$R$9:$R$75,1),"")</f>
        <v>34</v>
      </c>
      <c r="R9" s="89">
        <f>IF(ISNUMBER(H9),H9+ROW()/100,"")</f>
        <v>1905.09</v>
      </c>
    </row>
    <row r="10" spans="1:18" ht="12.75" customHeight="1">
      <c r="A10" s="5">
        <v>2</v>
      </c>
      <c r="B10" s="11" t="s">
        <v>282</v>
      </c>
      <c r="C10" s="33">
        <v>6</v>
      </c>
      <c r="D10" s="14" t="s">
        <v>8</v>
      </c>
      <c r="E10" s="34">
        <v>21</v>
      </c>
      <c r="F10" s="29" t="s">
        <v>251</v>
      </c>
      <c r="G10" s="23" t="s">
        <v>493</v>
      </c>
      <c r="H10" s="112">
        <v>1532</v>
      </c>
      <c r="I10" s="5">
        <f t="shared" si="0"/>
        <v>1</v>
      </c>
      <c r="J10" s="38" t="str">
        <f aca="true" t="shared" si="1" ref="J10:J72">IF(M10&lt;=6,"q","")</f>
        <v>q</v>
      </c>
      <c r="L10" s="87">
        <f aca="true" t="shared" si="2" ref="L10:L73">IF(M10&lt;&gt;P10,"修正済","")</f>
      </c>
      <c r="M10" s="5">
        <f aca="true" t="shared" si="3" ref="M10:M73">P10</f>
        <v>1</v>
      </c>
      <c r="N10" s="48">
        <f aca="true" t="shared" si="4" ref="N10:N73">IF(ISTEXT(O10),P10,"")</f>
      </c>
      <c r="O10" s="49">
        <f aca="true" t="shared" si="5" ref="O10:O73">IF(P10&lt;&gt;Q10,"位修正",)</f>
        <v>0</v>
      </c>
      <c r="P10" s="88">
        <f aca="true" t="shared" si="6" ref="P10:P73">IF(ISNUMBER(H10),RANK(H10,$H$9:$H$75,1),"")</f>
        <v>1</v>
      </c>
      <c r="Q10" s="88">
        <f aca="true" t="shared" si="7" ref="Q10:Q73">IF(ISNUMBER(I10),RANK(R10,$R$9:$R$75,1),"")</f>
        <v>1</v>
      </c>
      <c r="R10" s="89">
        <f aca="true" t="shared" si="8" ref="R10:R73">IF(ISNUMBER(H10),H10+ROW()/100,"")</f>
        <v>1532.1</v>
      </c>
    </row>
    <row r="11" spans="1:18" ht="12.75" customHeight="1">
      <c r="A11" s="5">
        <v>3</v>
      </c>
      <c r="B11" s="11" t="s">
        <v>30</v>
      </c>
      <c r="C11" s="11">
        <v>9</v>
      </c>
      <c r="D11" s="4" t="s">
        <v>8</v>
      </c>
      <c r="E11" s="12">
        <v>9</v>
      </c>
      <c r="F11" s="29" t="s">
        <v>181</v>
      </c>
      <c r="G11" s="23" t="s">
        <v>494</v>
      </c>
      <c r="H11" s="112">
        <v>1967</v>
      </c>
      <c r="I11" s="5">
        <f t="shared" si="0"/>
        <v>39</v>
      </c>
      <c r="J11" s="38">
        <f t="shared" si="1"/>
      </c>
      <c r="L11" s="87">
        <f t="shared" si="2"/>
      </c>
      <c r="M11" s="5">
        <f t="shared" si="3"/>
        <v>39</v>
      </c>
      <c r="N11" s="48">
        <f t="shared" si="4"/>
      </c>
      <c r="O11" s="49">
        <f t="shared" si="5"/>
        <v>0</v>
      </c>
      <c r="P11" s="88">
        <f t="shared" si="6"/>
        <v>39</v>
      </c>
      <c r="Q11" s="88">
        <f t="shared" si="7"/>
        <v>39</v>
      </c>
      <c r="R11" s="89">
        <f t="shared" si="8"/>
        <v>1967.11</v>
      </c>
    </row>
    <row r="12" spans="1:18" ht="12.75" customHeight="1">
      <c r="A12" s="5">
        <v>4</v>
      </c>
      <c r="B12" s="11" t="s">
        <v>18</v>
      </c>
      <c r="C12" s="26">
        <v>1</v>
      </c>
      <c r="D12" s="3" t="s">
        <v>8</v>
      </c>
      <c r="E12" s="27">
        <v>33</v>
      </c>
      <c r="F12" s="29" t="s">
        <v>495</v>
      </c>
      <c r="G12" s="23" t="s">
        <v>496</v>
      </c>
      <c r="H12" s="112">
        <v>1848</v>
      </c>
      <c r="I12" s="5">
        <f t="shared" si="0"/>
        <v>26</v>
      </c>
      <c r="J12" s="38">
        <f t="shared" si="1"/>
      </c>
      <c r="L12" s="87">
        <f t="shared" si="2"/>
      </c>
      <c r="M12" s="5">
        <f t="shared" si="3"/>
        <v>26</v>
      </c>
      <c r="N12" s="48">
        <f t="shared" si="4"/>
      </c>
      <c r="O12" s="49">
        <f t="shared" si="5"/>
        <v>0</v>
      </c>
      <c r="P12" s="88">
        <f t="shared" si="6"/>
        <v>26</v>
      </c>
      <c r="Q12" s="88">
        <f t="shared" si="7"/>
        <v>26</v>
      </c>
      <c r="R12" s="89">
        <f t="shared" si="8"/>
        <v>1848.12</v>
      </c>
    </row>
    <row r="13" spans="1:18" ht="12.75" customHeight="1">
      <c r="A13" s="5">
        <v>5</v>
      </c>
      <c r="B13" s="11" t="s">
        <v>17</v>
      </c>
      <c r="C13" s="32">
        <v>3</v>
      </c>
      <c r="D13" s="7" t="s">
        <v>8</v>
      </c>
      <c r="E13" s="30">
        <v>13</v>
      </c>
      <c r="F13" s="29" t="s">
        <v>211</v>
      </c>
      <c r="G13" s="23" t="s">
        <v>497</v>
      </c>
      <c r="H13" s="112">
        <v>1601</v>
      </c>
      <c r="I13" s="5">
        <f t="shared" si="0"/>
        <v>2</v>
      </c>
      <c r="J13" s="38" t="str">
        <f t="shared" si="1"/>
        <v>q</v>
      </c>
      <c r="L13" s="87">
        <f t="shared" si="2"/>
      </c>
      <c r="M13" s="5">
        <f t="shared" si="3"/>
        <v>2</v>
      </c>
      <c r="N13" s="48">
        <f t="shared" si="4"/>
      </c>
      <c r="O13" s="49">
        <f t="shared" si="5"/>
        <v>0</v>
      </c>
      <c r="P13" s="88">
        <f t="shared" si="6"/>
        <v>2</v>
      </c>
      <c r="Q13" s="88">
        <f t="shared" si="7"/>
        <v>2</v>
      </c>
      <c r="R13" s="89">
        <f t="shared" si="8"/>
        <v>1601.13</v>
      </c>
    </row>
    <row r="14" spans="1:18" ht="12.75" customHeight="1">
      <c r="A14" s="5">
        <v>6</v>
      </c>
      <c r="B14" s="11" t="s">
        <v>16</v>
      </c>
      <c r="C14" s="11">
        <v>2</v>
      </c>
      <c r="D14" s="4" t="s">
        <v>8</v>
      </c>
      <c r="E14" s="12">
        <v>66</v>
      </c>
      <c r="F14" s="35" t="s">
        <v>168</v>
      </c>
      <c r="G14" s="28" t="s">
        <v>498</v>
      </c>
      <c r="H14" s="112">
        <v>1782</v>
      </c>
      <c r="I14" s="5">
        <f t="shared" si="0"/>
        <v>15</v>
      </c>
      <c r="J14" s="38">
        <f t="shared" si="1"/>
      </c>
      <c r="L14" s="87">
        <f t="shared" si="2"/>
      </c>
      <c r="M14" s="5">
        <f t="shared" si="3"/>
        <v>15</v>
      </c>
      <c r="N14" s="48">
        <f t="shared" si="4"/>
      </c>
      <c r="O14" s="49">
        <f t="shared" si="5"/>
        <v>0</v>
      </c>
      <c r="P14" s="88">
        <f t="shared" si="6"/>
        <v>15</v>
      </c>
      <c r="Q14" s="88">
        <f t="shared" si="7"/>
        <v>15</v>
      </c>
      <c r="R14" s="89">
        <f t="shared" si="8"/>
        <v>1782.14</v>
      </c>
    </row>
    <row r="15" spans="2:18" ht="12.75" customHeight="1">
      <c r="B15" s="7"/>
      <c r="C15" s="7"/>
      <c r="D15" s="7"/>
      <c r="E15" s="7"/>
      <c r="F15" s="7"/>
      <c r="G15" s="7"/>
      <c r="H15" s="7"/>
      <c r="I15" s="7"/>
      <c r="J15" s="86"/>
      <c r="K15" s="7"/>
      <c r="L15" s="102"/>
      <c r="M15" s="14"/>
      <c r="N15" s="107"/>
      <c r="O15" s="108"/>
      <c r="P15" s="107"/>
      <c r="Q15" s="107"/>
      <c r="R15" s="109"/>
    </row>
    <row r="16" spans="2:18" ht="12.75" customHeight="1">
      <c r="B16" s="7" t="s">
        <v>24</v>
      </c>
      <c r="C16" s="7"/>
      <c r="D16" s="7"/>
      <c r="E16" s="7"/>
      <c r="F16" s="7"/>
      <c r="G16" s="7"/>
      <c r="H16" s="7"/>
      <c r="I16" s="7"/>
      <c r="J16" s="86"/>
      <c r="K16" s="7"/>
      <c r="L16" s="144" t="s">
        <v>603</v>
      </c>
      <c r="M16" s="144" t="s">
        <v>602</v>
      </c>
      <c r="N16" s="149" t="s">
        <v>600</v>
      </c>
      <c r="O16" s="150"/>
      <c r="P16" s="142" t="s">
        <v>597</v>
      </c>
      <c r="Q16" s="143"/>
      <c r="R16" s="145"/>
    </row>
    <row r="17" spans="1:18" ht="12.75" customHeight="1">
      <c r="A17" s="5" t="s">
        <v>577</v>
      </c>
      <c r="B17" s="5" t="s">
        <v>570</v>
      </c>
      <c r="C17" s="144" t="s">
        <v>571</v>
      </c>
      <c r="D17" s="144"/>
      <c r="E17" s="144"/>
      <c r="F17" s="15" t="s">
        <v>572</v>
      </c>
      <c r="G17" s="12" t="s">
        <v>573</v>
      </c>
      <c r="H17" s="5" t="s">
        <v>574</v>
      </c>
      <c r="I17" s="5" t="s">
        <v>575</v>
      </c>
      <c r="J17" s="38"/>
      <c r="L17" s="144"/>
      <c r="M17" s="144"/>
      <c r="N17" s="151"/>
      <c r="O17" s="152"/>
      <c r="P17" s="5" t="s">
        <v>598</v>
      </c>
      <c r="Q17" s="5" t="s">
        <v>599</v>
      </c>
      <c r="R17" s="146"/>
    </row>
    <row r="18" spans="1:18" ht="12.75" customHeight="1">
      <c r="A18" s="5">
        <v>1</v>
      </c>
      <c r="B18" s="11" t="s">
        <v>16</v>
      </c>
      <c r="C18" s="11">
        <v>2</v>
      </c>
      <c r="D18" s="4" t="s">
        <v>8</v>
      </c>
      <c r="E18" s="12">
        <v>87</v>
      </c>
      <c r="F18" s="29" t="s">
        <v>553</v>
      </c>
      <c r="G18" s="23" t="s">
        <v>554</v>
      </c>
      <c r="H18" s="112">
        <v>2045</v>
      </c>
      <c r="I18" s="5">
        <f aca="true" t="shared" si="9" ref="I18:I23">M18</f>
        <v>42</v>
      </c>
      <c r="J18" s="38">
        <f t="shared" si="1"/>
      </c>
      <c r="L18" s="87">
        <f t="shared" si="2"/>
      </c>
      <c r="M18" s="5">
        <f t="shared" si="3"/>
        <v>42</v>
      </c>
      <c r="N18" s="48">
        <f t="shared" si="4"/>
      </c>
      <c r="O18" s="49">
        <f t="shared" si="5"/>
        <v>0</v>
      </c>
      <c r="P18" s="88">
        <f t="shared" si="6"/>
        <v>42</v>
      </c>
      <c r="Q18" s="88">
        <f t="shared" si="7"/>
        <v>42</v>
      </c>
      <c r="R18" s="89">
        <f t="shared" si="8"/>
        <v>2045.18</v>
      </c>
    </row>
    <row r="19" spans="1:18" ht="12.75" customHeight="1">
      <c r="A19" s="5">
        <v>2</v>
      </c>
      <c r="B19" s="11" t="s">
        <v>80</v>
      </c>
      <c r="C19" s="32">
        <v>5</v>
      </c>
      <c r="D19" s="7" t="s">
        <v>8</v>
      </c>
      <c r="E19" s="30">
        <v>10</v>
      </c>
      <c r="F19" s="29" t="s">
        <v>224</v>
      </c>
      <c r="G19" s="23" t="s">
        <v>500</v>
      </c>
      <c r="H19" s="112">
        <v>1870</v>
      </c>
      <c r="I19" s="5">
        <f t="shared" si="9"/>
        <v>28</v>
      </c>
      <c r="J19" s="38">
        <f t="shared" si="1"/>
      </c>
      <c r="L19" s="87">
        <f t="shared" si="2"/>
      </c>
      <c r="M19" s="5">
        <f t="shared" si="3"/>
        <v>28</v>
      </c>
      <c r="N19" s="48">
        <f t="shared" si="4"/>
      </c>
      <c r="O19" s="49">
        <f t="shared" si="5"/>
        <v>0</v>
      </c>
      <c r="P19" s="88">
        <f t="shared" si="6"/>
        <v>28</v>
      </c>
      <c r="Q19" s="88">
        <f t="shared" si="7"/>
        <v>28</v>
      </c>
      <c r="R19" s="89">
        <f t="shared" si="8"/>
        <v>1870.19</v>
      </c>
    </row>
    <row r="20" spans="1:18" ht="12.75" customHeight="1">
      <c r="A20" s="5">
        <v>3</v>
      </c>
      <c r="B20" s="11" t="s">
        <v>17</v>
      </c>
      <c r="C20" s="33">
        <v>3</v>
      </c>
      <c r="D20" s="14" t="s">
        <v>8</v>
      </c>
      <c r="E20" s="34">
        <v>15</v>
      </c>
      <c r="F20" s="29" t="s">
        <v>205</v>
      </c>
      <c r="G20" s="23" t="s">
        <v>501</v>
      </c>
      <c r="H20" s="112">
        <v>1644</v>
      </c>
      <c r="I20" s="5">
        <f t="shared" si="9"/>
        <v>3</v>
      </c>
      <c r="J20" s="38" t="str">
        <f t="shared" si="1"/>
        <v>q</v>
      </c>
      <c r="L20" s="87">
        <f t="shared" si="2"/>
      </c>
      <c r="M20" s="5">
        <f t="shared" si="3"/>
        <v>3</v>
      </c>
      <c r="N20" s="48">
        <f t="shared" si="4"/>
      </c>
      <c r="O20" s="49">
        <f t="shared" si="5"/>
        <v>0</v>
      </c>
      <c r="P20" s="88">
        <f t="shared" si="6"/>
        <v>3</v>
      </c>
      <c r="Q20" s="88">
        <f t="shared" si="7"/>
        <v>3</v>
      </c>
      <c r="R20" s="89">
        <f t="shared" si="8"/>
        <v>1644.2</v>
      </c>
    </row>
    <row r="21" spans="1:18" ht="12.75" customHeight="1">
      <c r="A21" s="5">
        <v>4</v>
      </c>
      <c r="B21" s="11" t="s">
        <v>16</v>
      </c>
      <c r="C21" s="11">
        <v>2</v>
      </c>
      <c r="D21" s="4" t="s">
        <v>8</v>
      </c>
      <c r="E21" s="12">
        <v>50</v>
      </c>
      <c r="F21" s="29" t="s">
        <v>162</v>
      </c>
      <c r="G21" s="23" t="s">
        <v>502</v>
      </c>
      <c r="H21" s="112">
        <v>1779</v>
      </c>
      <c r="I21" s="5">
        <f t="shared" si="9"/>
        <v>14</v>
      </c>
      <c r="J21" s="38">
        <f t="shared" si="1"/>
      </c>
      <c r="L21" s="87">
        <f t="shared" si="2"/>
      </c>
      <c r="M21" s="5">
        <f t="shared" si="3"/>
        <v>14</v>
      </c>
      <c r="N21" s="48">
        <f t="shared" si="4"/>
      </c>
      <c r="O21" s="49">
        <f t="shared" si="5"/>
        <v>0</v>
      </c>
      <c r="P21" s="88">
        <f t="shared" si="6"/>
        <v>14</v>
      </c>
      <c r="Q21" s="88">
        <f t="shared" si="7"/>
        <v>14</v>
      </c>
      <c r="R21" s="89">
        <f t="shared" si="8"/>
        <v>1779.21</v>
      </c>
    </row>
    <row r="22" spans="1:18" ht="12.75" customHeight="1">
      <c r="A22" s="5">
        <v>5</v>
      </c>
      <c r="B22" s="11" t="s">
        <v>282</v>
      </c>
      <c r="C22" s="32">
        <v>6</v>
      </c>
      <c r="D22" s="7" t="s">
        <v>8</v>
      </c>
      <c r="E22" s="30">
        <v>22</v>
      </c>
      <c r="F22" s="29" t="s">
        <v>239</v>
      </c>
      <c r="G22" s="23" t="s">
        <v>503</v>
      </c>
      <c r="H22" s="112">
        <v>1701</v>
      </c>
      <c r="I22" s="5">
        <f t="shared" si="9"/>
        <v>7</v>
      </c>
      <c r="J22" s="38">
        <f t="shared" si="1"/>
      </c>
      <c r="L22" s="87">
        <f t="shared" si="2"/>
      </c>
      <c r="M22" s="5">
        <f t="shared" si="3"/>
        <v>7</v>
      </c>
      <c r="N22" s="48">
        <f t="shared" si="4"/>
      </c>
      <c r="O22" s="49">
        <f t="shared" si="5"/>
        <v>0</v>
      </c>
      <c r="P22" s="88">
        <f t="shared" si="6"/>
        <v>7</v>
      </c>
      <c r="Q22" s="88">
        <f t="shared" si="7"/>
        <v>7</v>
      </c>
      <c r="R22" s="89">
        <f t="shared" si="8"/>
        <v>1701.22</v>
      </c>
    </row>
    <row r="23" spans="1:18" ht="12.75" customHeight="1">
      <c r="A23" s="5">
        <v>6</v>
      </c>
      <c r="B23" s="11" t="s">
        <v>18</v>
      </c>
      <c r="C23" s="11">
        <v>1</v>
      </c>
      <c r="D23" s="4" t="s">
        <v>8</v>
      </c>
      <c r="E23" s="12">
        <v>34</v>
      </c>
      <c r="F23" s="29" t="s">
        <v>504</v>
      </c>
      <c r="G23" s="23" t="s">
        <v>505</v>
      </c>
      <c r="H23" s="112">
        <v>1756</v>
      </c>
      <c r="I23" s="5">
        <f t="shared" si="9"/>
        <v>11</v>
      </c>
      <c r="J23" s="38">
        <f t="shared" si="1"/>
      </c>
      <c r="L23" s="87">
        <f t="shared" si="2"/>
      </c>
      <c r="M23" s="5">
        <f t="shared" si="3"/>
        <v>11</v>
      </c>
      <c r="N23" s="48">
        <f t="shared" si="4"/>
      </c>
      <c r="O23" s="49">
        <f t="shared" si="5"/>
        <v>0</v>
      </c>
      <c r="P23" s="88">
        <f t="shared" si="6"/>
        <v>11</v>
      </c>
      <c r="Q23" s="88">
        <f t="shared" si="7"/>
        <v>11</v>
      </c>
      <c r="R23" s="89">
        <f t="shared" si="8"/>
        <v>1756.23</v>
      </c>
    </row>
    <row r="24" spans="2:18" ht="12.75" customHeight="1">
      <c r="B24" s="7"/>
      <c r="C24" s="7"/>
      <c r="D24" s="7"/>
      <c r="E24" s="7"/>
      <c r="F24" s="7"/>
      <c r="G24" s="7"/>
      <c r="H24" s="7"/>
      <c r="I24" s="7"/>
      <c r="J24" s="86"/>
      <c r="K24" s="7"/>
      <c r="L24" s="102"/>
      <c r="M24" s="14"/>
      <c r="N24" s="107"/>
      <c r="O24" s="108"/>
      <c r="P24" s="107"/>
      <c r="Q24" s="107"/>
      <c r="R24" s="109"/>
    </row>
    <row r="25" spans="2:18" ht="12.75" customHeight="1">
      <c r="B25" s="7" t="s">
        <v>25</v>
      </c>
      <c r="C25" s="7"/>
      <c r="D25" s="7"/>
      <c r="E25" s="7"/>
      <c r="F25" s="7"/>
      <c r="G25" s="7"/>
      <c r="H25" s="7"/>
      <c r="I25" s="7"/>
      <c r="J25" s="86"/>
      <c r="K25" s="7"/>
      <c r="L25" s="144" t="s">
        <v>603</v>
      </c>
      <c r="M25" s="144" t="s">
        <v>602</v>
      </c>
      <c r="N25" s="149" t="s">
        <v>600</v>
      </c>
      <c r="O25" s="150"/>
      <c r="P25" s="142" t="s">
        <v>597</v>
      </c>
      <c r="Q25" s="143"/>
      <c r="R25" s="145"/>
    </row>
    <row r="26" spans="1:18" ht="12.75" customHeight="1">
      <c r="A26" s="5" t="s">
        <v>577</v>
      </c>
      <c r="B26" s="5" t="s">
        <v>570</v>
      </c>
      <c r="C26" s="144" t="s">
        <v>571</v>
      </c>
      <c r="D26" s="144"/>
      <c r="E26" s="144"/>
      <c r="F26" s="15" t="s">
        <v>572</v>
      </c>
      <c r="G26" s="12" t="s">
        <v>573</v>
      </c>
      <c r="H26" s="5" t="s">
        <v>574</v>
      </c>
      <c r="I26" s="5" t="s">
        <v>575</v>
      </c>
      <c r="J26" s="38"/>
      <c r="L26" s="144"/>
      <c r="M26" s="144"/>
      <c r="N26" s="151"/>
      <c r="O26" s="152"/>
      <c r="P26" s="5" t="s">
        <v>598</v>
      </c>
      <c r="Q26" s="5" t="s">
        <v>599</v>
      </c>
      <c r="R26" s="146"/>
    </row>
    <row r="27" spans="1:18" ht="12.75" customHeight="1">
      <c r="A27" s="5">
        <v>1</v>
      </c>
      <c r="B27" s="11" t="s">
        <v>17</v>
      </c>
      <c r="C27" s="33">
        <v>3</v>
      </c>
      <c r="D27" s="14" t="s">
        <v>8</v>
      </c>
      <c r="E27" s="34">
        <v>16</v>
      </c>
      <c r="F27" s="29" t="s">
        <v>206</v>
      </c>
      <c r="G27" s="23" t="s">
        <v>506</v>
      </c>
      <c r="H27" s="112">
        <v>1693</v>
      </c>
      <c r="I27" s="5">
        <f aca="true" t="shared" si="10" ref="I27:I32">M27</f>
        <v>6</v>
      </c>
      <c r="J27" s="38" t="str">
        <f t="shared" si="1"/>
        <v>q</v>
      </c>
      <c r="L27" s="87">
        <f t="shared" si="2"/>
      </c>
      <c r="M27" s="5">
        <f t="shared" si="3"/>
        <v>6</v>
      </c>
      <c r="N27" s="48">
        <f t="shared" si="4"/>
      </c>
      <c r="O27" s="49">
        <f t="shared" si="5"/>
        <v>0</v>
      </c>
      <c r="P27" s="88">
        <f t="shared" si="6"/>
        <v>6</v>
      </c>
      <c r="Q27" s="88">
        <f t="shared" si="7"/>
        <v>6</v>
      </c>
      <c r="R27" s="89">
        <f t="shared" si="8"/>
        <v>1693.27</v>
      </c>
    </row>
    <row r="28" spans="1:18" ht="12.75" customHeight="1">
      <c r="A28" s="5">
        <v>2</v>
      </c>
      <c r="B28" s="11" t="s">
        <v>16</v>
      </c>
      <c r="C28" s="11">
        <v>2</v>
      </c>
      <c r="D28" s="4" t="s">
        <v>8</v>
      </c>
      <c r="E28" s="12">
        <v>91</v>
      </c>
      <c r="F28" s="15" t="s">
        <v>150</v>
      </c>
      <c r="G28" s="23" t="s">
        <v>507</v>
      </c>
      <c r="H28" s="112">
        <v>1908</v>
      </c>
      <c r="I28" s="5">
        <f t="shared" si="10"/>
        <v>35</v>
      </c>
      <c r="J28" s="38">
        <f t="shared" si="1"/>
      </c>
      <c r="L28" s="87">
        <f t="shared" si="2"/>
      </c>
      <c r="M28" s="5">
        <f t="shared" si="3"/>
        <v>35</v>
      </c>
      <c r="N28" s="48">
        <f t="shared" si="4"/>
      </c>
      <c r="O28" s="49">
        <f t="shared" si="5"/>
        <v>0</v>
      </c>
      <c r="P28" s="88">
        <f t="shared" si="6"/>
        <v>35</v>
      </c>
      <c r="Q28" s="88">
        <f t="shared" si="7"/>
        <v>35</v>
      </c>
      <c r="R28" s="89">
        <f t="shared" si="8"/>
        <v>1908.28</v>
      </c>
    </row>
    <row r="29" spans="1:18" ht="12.75" customHeight="1">
      <c r="A29" s="5">
        <v>3</v>
      </c>
      <c r="B29" s="11" t="s">
        <v>282</v>
      </c>
      <c r="C29" s="26">
        <v>6</v>
      </c>
      <c r="D29" s="3" t="s">
        <v>8</v>
      </c>
      <c r="E29" s="27">
        <v>25</v>
      </c>
      <c r="F29" s="29" t="s">
        <v>235</v>
      </c>
      <c r="G29" s="23" t="s">
        <v>508</v>
      </c>
      <c r="H29" s="112">
        <v>1884</v>
      </c>
      <c r="I29" s="5">
        <f t="shared" si="10"/>
        <v>30</v>
      </c>
      <c r="J29" s="38">
        <f t="shared" si="1"/>
      </c>
      <c r="L29" s="87">
        <f t="shared" si="2"/>
      </c>
      <c r="M29" s="5">
        <f t="shared" si="3"/>
        <v>30</v>
      </c>
      <c r="N29" s="48">
        <f t="shared" si="4"/>
      </c>
      <c r="O29" s="49">
        <f t="shared" si="5"/>
        <v>0</v>
      </c>
      <c r="P29" s="88">
        <f t="shared" si="6"/>
        <v>30</v>
      </c>
      <c r="Q29" s="88">
        <f t="shared" si="7"/>
        <v>30</v>
      </c>
      <c r="R29" s="89">
        <f t="shared" si="8"/>
        <v>1884.29</v>
      </c>
    </row>
    <row r="30" spans="1:18" ht="12.75" customHeight="1">
      <c r="A30" s="5">
        <v>4</v>
      </c>
      <c r="B30" s="11" t="s">
        <v>80</v>
      </c>
      <c r="C30" s="32">
        <v>5</v>
      </c>
      <c r="D30" s="7" t="s">
        <v>8</v>
      </c>
      <c r="E30" s="30">
        <v>12</v>
      </c>
      <c r="F30" s="29" t="s">
        <v>219</v>
      </c>
      <c r="G30" s="23" t="s">
        <v>509</v>
      </c>
      <c r="H30" s="112">
        <v>1934</v>
      </c>
      <c r="I30" s="5">
        <f t="shared" si="10"/>
        <v>38</v>
      </c>
      <c r="J30" s="38">
        <f t="shared" si="1"/>
      </c>
      <c r="L30" s="87">
        <f t="shared" si="2"/>
      </c>
      <c r="M30" s="5">
        <f t="shared" si="3"/>
        <v>38</v>
      </c>
      <c r="N30" s="48">
        <f t="shared" si="4"/>
      </c>
      <c r="O30" s="49">
        <f t="shared" si="5"/>
        <v>0</v>
      </c>
      <c r="P30" s="88">
        <f t="shared" si="6"/>
        <v>38</v>
      </c>
      <c r="Q30" s="88">
        <f t="shared" si="7"/>
        <v>38</v>
      </c>
      <c r="R30" s="89">
        <f t="shared" si="8"/>
        <v>1934.3</v>
      </c>
    </row>
    <row r="31" spans="1:18" ht="12.75" customHeight="1">
      <c r="A31" s="5">
        <v>5</v>
      </c>
      <c r="B31" s="11" t="s">
        <v>288</v>
      </c>
      <c r="C31" s="33">
        <v>7</v>
      </c>
      <c r="D31" s="14" t="s">
        <v>8</v>
      </c>
      <c r="E31" s="34">
        <v>14</v>
      </c>
      <c r="F31" s="29" t="s">
        <v>174</v>
      </c>
      <c r="G31" s="23" t="s">
        <v>510</v>
      </c>
      <c r="H31" s="112">
        <v>1809</v>
      </c>
      <c r="I31" s="5">
        <f t="shared" si="10"/>
        <v>22</v>
      </c>
      <c r="J31" s="38">
        <f t="shared" si="1"/>
      </c>
      <c r="L31" s="87">
        <f t="shared" si="2"/>
      </c>
      <c r="M31" s="5">
        <f t="shared" si="3"/>
        <v>22</v>
      </c>
      <c r="N31" s="48">
        <f t="shared" si="4"/>
      </c>
      <c r="O31" s="49">
        <f t="shared" si="5"/>
        <v>0</v>
      </c>
      <c r="P31" s="88">
        <f t="shared" si="6"/>
        <v>22</v>
      </c>
      <c r="Q31" s="88">
        <f t="shared" si="7"/>
        <v>22</v>
      </c>
      <c r="R31" s="89">
        <f t="shared" si="8"/>
        <v>1809.31</v>
      </c>
    </row>
    <row r="32" spans="1:18" ht="12.75" customHeight="1">
      <c r="A32" s="5">
        <v>6</v>
      </c>
      <c r="B32" s="11" t="s">
        <v>16</v>
      </c>
      <c r="C32" s="11">
        <v>2</v>
      </c>
      <c r="D32" s="4" t="s">
        <v>8</v>
      </c>
      <c r="E32" s="12">
        <v>92</v>
      </c>
      <c r="F32" s="29" t="s">
        <v>151</v>
      </c>
      <c r="G32" s="23" t="s">
        <v>511</v>
      </c>
      <c r="H32" s="112">
        <v>1911</v>
      </c>
      <c r="I32" s="5">
        <f t="shared" si="10"/>
        <v>36</v>
      </c>
      <c r="J32" s="38">
        <f t="shared" si="1"/>
      </c>
      <c r="L32" s="87">
        <f t="shared" si="2"/>
      </c>
      <c r="M32" s="5">
        <f t="shared" si="3"/>
        <v>36</v>
      </c>
      <c r="N32" s="48">
        <f t="shared" si="4"/>
      </c>
      <c r="O32" s="49">
        <f t="shared" si="5"/>
        <v>0</v>
      </c>
      <c r="P32" s="88">
        <f t="shared" si="6"/>
        <v>36</v>
      </c>
      <c r="Q32" s="88">
        <f t="shared" si="7"/>
        <v>36</v>
      </c>
      <c r="R32" s="89">
        <f t="shared" si="8"/>
        <v>1911.32</v>
      </c>
    </row>
    <row r="33" spans="2:18" ht="12.75" customHeight="1">
      <c r="B33" s="7"/>
      <c r="C33" s="7"/>
      <c r="D33" s="7"/>
      <c r="E33" s="7"/>
      <c r="F33" s="7"/>
      <c r="G33" s="7"/>
      <c r="H33" s="7"/>
      <c r="I33" s="7"/>
      <c r="J33" s="86"/>
      <c r="K33" s="7"/>
      <c r="L33" s="102"/>
      <c r="M33" s="14"/>
      <c r="N33" s="107"/>
      <c r="O33" s="108"/>
      <c r="P33" s="107"/>
      <c r="Q33" s="107"/>
      <c r="R33" s="109"/>
    </row>
    <row r="34" spans="2:18" ht="12.75" customHeight="1">
      <c r="B34" s="7" t="s">
        <v>26</v>
      </c>
      <c r="C34" s="7"/>
      <c r="D34" s="7"/>
      <c r="E34" s="7"/>
      <c r="F34" s="7"/>
      <c r="G34" s="7"/>
      <c r="H34" s="7"/>
      <c r="I34" s="7"/>
      <c r="J34" s="86"/>
      <c r="K34" s="7"/>
      <c r="L34" s="144" t="s">
        <v>603</v>
      </c>
      <c r="M34" s="144" t="s">
        <v>602</v>
      </c>
      <c r="N34" s="149" t="s">
        <v>600</v>
      </c>
      <c r="O34" s="150"/>
      <c r="P34" s="142" t="s">
        <v>597</v>
      </c>
      <c r="Q34" s="143"/>
      <c r="R34" s="145"/>
    </row>
    <row r="35" spans="1:18" ht="12.75" customHeight="1">
      <c r="A35" s="5" t="s">
        <v>577</v>
      </c>
      <c r="B35" s="5" t="s">
        <v>570</v>
      </c>
      <c r="C35" s="144" t="s">
        <v>571</v>
      </c>
      <c r="D35" s="144"/>
      <c r="E35" s="144"/>
      <c r="F35" s="15" t="s">
        <v>572</v>
      </c>
      <c r="G35" s="12" t="s">
        <v>573</v>
      </c>
      <c r="H35" s="5" t="s">
        <v>574</v>
      </c>
      <c r="I35" s="5" t="s">
        <v>575</v>
      </c>
      <c r="J35" s="38"/>
      <c r="L35" s="144"/>
      <c r="M35" s="144"/>
      <c r="N35" s="151"/>
      <c r="O35" s="152"/>
      <c r="P35" s="5" t="s">
        <v>598</v>
      </c>
      <c r="Q35" s="5" t="s">
        <v>599</v>
      </c>
      <c r="R35" s="146"/>
    </row>
    <row r="36" spans="1:18" ht="12.75" customHeight="1">
      <c r="A36" s="5">
        <v>1</v>
      </c>
      <c r="B36" s="11" t="s">
        <v>31</v>
      </c>
      <c r="C36" s="11">
        <v>10</v>
      </c>
      <c r="D36" s="4" t="s">
        <v>8</v>
      </c>
      <c r="E36" s="12">
        <v>8</v>
      </c>
      <c r="F36" s="29" t="s">
        <v>191</v>
      </c>
      <c r="G36" s="23" t="s">
        <v>499</v>
      </c>
      <c r="H36" s="112">
        <v>1722</v>
      </c>
      <c r="I36" s="5">
        <f aca="true" t="shared" si="11" ref="I36:I41">M36</f>
        <v>8</v>
      </c>
      <c r="J36" s="38">
        <f t="shared" si="1"/>
      </c>
      <c r="L36" s="87">
        <f t="shared" si="2"/>
      </c>
      <c r="M36" s="5">
        <f t="shared" si="3"/>
        <v>8</v>
      </c>
      <c r="N36" s="48">
        <f t="shared" si="4"/>
      </c>
      <c r="O36" s="49">
        <f t="shared" si="5"/>
        <v>0</v>
      </c>
      <c r="P36" s="88">
        <f t="shared" si="6"/>
        <v>8</v>
      </c>
      <c r="Q36" s="88">
        <f t="shared" si="7"/>
        <v>8</v>
      </c>
      <c r="R36" s="89">
        <f t="shared" si="8"/>
        <v>1722.36</v>
      </c>
    </row>
    <row r="37" spans="1:18" ht="12.75" customHeight="1">
      <c r="A37" s="5">
        <v>2</v>
      </c>
      <c r="B37" s="11" t="s">
        <v>282</v>
      </c>
      <c r="C37" s="33">
        <v>6</v>
      </c>
      <c r="D37" s="14" t="s">
        <v>8</v>
      </c>
      <c r="E37" s="34">
        <v>28</v>
      </c>
      <c r="F37" s="29" t="s">
        <v>232</v>
      </c>
      <c r="G37" s="23" t="s">
        <v>512</v>
      </c>
      <c r="H37" s="112" t="s">
        <v>661</v>
      </c>
      <c r="I37" s="5">
        <f t="shared" si="11"/>
      </c>
      <c r="J37" s="38">
        <f t="shared" si="1"/>
      </c>
      <c r="L37" s="87">
        <f t="shared" si="2"/>
      </c>
      <c r="M37" s="5">
        <f t="shared" si="3"/>
      </c>
      <c r="N37" s="48">
        <f t="shared" si="4"/>
      </c>
      <c r="O37" s="49">
        <f t="shared" si="5"/>
        <v>0</v>
      </c>
      <c r="P37" s="88">
        <f t="shared" si="6"/>
      </c>
      <c r="Q37" s="88">
        <f t="shared" si="7"/>
      </c>
      <c r="R37" s="89">
        <f t="shared" si="8"/>
      </c>
    </row>
    <row r="38" spans="1:18" ht="12.75" customHeight="1">
      <c r="A38" s="5">
        <v>3</v>
      </c>
      <c r="B38" s="11" t="s">
        <v>18</v>
      </c>
      <c r="C38" s="33">
        <v>1</v>
      </c>
      <c r="D38" s="14" t="s">
        <v>8</v>
      </c>
      <c r="E38" s="34">
        <v>35</v>
      </c>
      <c r="F38" s="29" t="s">
        <v>513</v>
      </c>
      <c r="G38" s="23" t="s">
        <v>514</v>
      </c>
      <c r="H38" s="112" t="s">
        <v>661</v>
      </c>
      <c r="I38" s="5">
        <f t="shared" si="11"/>
      </c>
      <c r="J38" s="38">
        <f t="shared" si="1"/>
      </c>
      <c r="L38" s="87">
        <f t="shared" si="2"/>
      </c>
      <c r="M38" s="5">
        <f t="shared" si="3"/>
      </c>
      <c r="N38" s="48">
        <f t="shared" si="4"/>
      </c>
      <c r="O38" s="49">
        <f t="shared" si="5"/>
        <v>0</v>
      </c>
      <c r="P38" s="88">
        <f t="shared" si="6"/>
      </c>
      <c r="Q38" s="88">
        <f t="shared" si="7"/>
      </c>
      <c r="R38" s="89">
        <f t="shared" si="8"/>
      </c>
    </row>
    <row r="39" spans="1:18" ht="12.75" customHeight="1">
      <c r="A39" s="5">
        <v>4</v>
      </c>
      <c r="B39" s="11" t="s">
        <v>16</v>
      </c>
      <c r="C39" s="33">
        <v>2</v>
      </c>
      <c r="D39" s="14" t="s">
        <v>8</v>
      </c>
      <c r="E39" s="34">
        <v>99</v>
      </c>
      <c r="F39" s="29" t="s">
        <v>515</v>
      </c>
      <c r="G39" s="23" t="s">
        <v>516</v>
      </c>
      <c r="H39" s="112">
        <v>1870</v>
      </c>
      <c r="I39" s="5">
        <f t="shared" si="11"/>
        <v>28</v>
      </c>
      <c r="J39" s="38">
        <f t="shared" si="1"/>
      </c>
      <c r="L39" s="87">
        <f t="shared" si="2"/>
      </c>
      <c r="M39" s="5">
        <f t="shared" si="3"/>
        <v>28</v>
      </c>
      <c r="N39" s="48">
        <f t="shared" si="4"/>
        <v>28</v>
      </c>
      <c r="O39" s="49" t="str">
        <f t="shared" si="5"/>
        <v>位修正</v>
      </c>
      <c r="P39" s="88">
        <f t="shared" si="6"/>
        <v>28</v>
      </c>
      <c r="Q39" s="88">
        <f t="shared" si="7"/>
        <v>29</v>
      </c>
      <c r="R39" s="89">
        <f t="shared" si="8"/>
        <v>1870.39</v>
      </c>
    </row>
    <row r="40" spans="1:18" ht="12.75" customHeight="1">
      <c r="A40" s="5">
        <v>5</v>
      </c>
      <c r="B40" s="11" t="s">
        <v>16</v>
      </c>
      <c r="C40" s="11">
        <v>2</v>
      </c>
      <c r="D40" s="4" t="s">
        <v>563</v>
      </c>
      <c r="E40" s="12">
        <v>52</v>
      </c>
      <c r="F40" s="29" t="s">
        <v>159</v>
      </c>
      <c r="G40" s="23" t="s">
        <v>517</v>
      </c>
      <c r="H40" s="112">
        <v>1886</v>
      </c>
      <c r="I40" s="5">
        <f t="shared" si="11"/>
        <v>31</v>
      </c>
      <c r="J40" s="38">
        <f t="shared" si="1"/>
      </c>
      <c r="L40" s="87">
        <f t="shared" si="2"/>
      </c>
      <c r="M40" s="5">
        <f t="shared" si="3"/>
        <v>31</v>
      </c>
      <c r="N40" s="48">
        <f t="shared" si="4"/>
      </c>
      <c r="O40" s="49">
        <f t="shared" si="5"/>
        <v>0</v>
      </c>
      <c r="P40" s="88">
        <f t="shared" si="6"/>
        <v>31</v>
      </c>
      <c r="Q40" s="88">
        <f t="shared" si="7"/>
        <v>31</v>
      </c>
      <c r="R40" s="89">
        <f t="shared" si="8"/>
        <v>1886.4</v>
      </c>
    </row>
    <row r="41" spans="1:18" ht="12.75" customHeight="1">
      <c r="A41" s="5">
        <v>6</v>
      </c>
      <c r="B41" s="11" t="s">
        <v>31</v>
      </c>
      <c r="C41" s="26">
        <v>10</v>
      </c>
      <c r="D41" s="3" t="s">
        <v>8</v>
      </c>
      <c r="E41" s="27">
        <v>9</v>
      </c>
      <c r="F41" s="29" t="s">
        <v>189</v>
      </c>
      <c r="G41" s="23" t="s">
        <v>518</v>
      </c>
      <c r="H41" s="112">
        <v>1887</v>
      </c>
      <c r="I41" s="5">
        <f t="shared" si="11"/>
        <v>32</v>
      </c>
      <c r="J41" s="38">
        <f t="shared" si="1"/>
      </c>
      <c r="L41" s="87">
        <f t="shared" si="2"/>
      </c>
      <c r="M41" s="5">
        <f t="shared" si="3"/>
        <v>32</v>
      </c>
      <c r="N41" s="48">
        <f t="shared" si="4"/>
      </c>
      <c r="O41" s="49">
        <f t="shared" si="5"/>
        <v>0</v>
      </c>
      <c r="P41" s="88">
        <f t="shared" si="6"/>
        <v>32</v>
      </c>
      <c r="Q41" s="88">
        <f t="shared" si="7"/>
        <v>32</v>
      </c>
      <c r="R41" s="89">
        <f t="shared" si="8"/>
        <v>1887.41</v>
      </c>
    </row>
    <row r="42" spans="2:18" ht="12.75" customHeight="1">
      <c r="B42" s="7"/>
      <c r="C42" s="7"/>
      <c r="D42" s="7"/>
      <c r="E42" s="7"/>
      <c r="F42" s="7"/>
      <c r="G42" s="7"/>
      <c r="H42" s="7"/>
      <c r="I42" s="7"/>
      <c r="J42" s="42" t="s">
        <v>668</v>
      </c>
      <c r="K42" s="7"/>
      <c r="L42" s="102"/>
      <c r="M42" s="14"/>
      <c r="N42" s="107"/>
      <c r="O42" s="108"/>
      <c r="P42" s="107"/>
      <c r="Q42" s="107"/>
      <c r="R42" s="109"/>
    </row>
    <row r="43" spans="2:18" ht="12.75" customHeight="1">
      <c r="B43" s="7" t="s">
        <v>27</v>
      </c>
      <c r="C43" s="7"/>
      <c r="D43" s="7"/>
      <c r="E43" s="7"/>
      <c r="F43" s="7"/>
      <c r="G43" s="7"/>
      <c r="H43" s="7"/>
      <c r="I43" s="7"/>
      <c r="J43" s="86"/>
      <c r="K43" s="7"/>
      <c r="L43" s="144" t="s">
        <v>603</v>
      </c>
      <c r="M43" s="144" t="s">
        <v>602</v>
      </c>
      <c r="N43" s="149" t="s">
        <v>600</v>
      </c>
      <c r="O43" s="150"/>
      <c r="P43" s="142" t="s">
        <v>597</v>
      </c>
      <c r="Q43" s="143"/>
      <c r="R43" s="145"/>
    </row>
    <row r="44" spans="1:18" ht="12.75" customHeight="1">
      <c r="A44" s="5" t="s">
        <v>577</v>
      </c>
      <c r="B44" s="5" t="s">
        <v>570</v>
      </c>
      <c r="C44" s="144" t="s">
        <v>571</v>
      </c>
      <c r="D44" s="144"/>
      <c r="E44" s="144"/>
      <c r="F44" s="15" t="s">
        <v>572</v>
      </c>
      <c r="G44" s="12" t="s">
        <v>573</v>
      </c>
      <c r="H44" s="5" t="s">
        <v>574</v>
      </c>
      <c r="I44" s="5" t="s">
        <v>575</v>
      </c>
      <c r="J44" s="38"/>
      <c r="L44" s="144"/>
      <c r="M44" s="144"/>
      <c r="N44" s="151"/>
      <c r="O44" s="152"/>
      <c r="P44" s="5" t="s">
        <v>598</v>
      </c>
      <c r="Q44" s="5" t="s">
        <v>599</v>
      </c>
      <c r="R44" s="146"/>
    </row>
    <row r="45" spans="1:18" ht="12.75" customHeight="1">
      <c r="A45" s="5">
        <v>1</v>
      </c>
      <c r="B45" s="11" t="s">
        <v>30</v>
      </c>
      <c r="C45" s="11">
        <v>9</v>
      </c>
      <c r="D45" s="4" t="s">
        <v>8</v>
      </c>
      <c r="E45" s="12">
        <v>7</v>
      </c>
      <c r="F45" s="29" t="s">
        <v>561</v>
      </c>
      <c r="G45" s="23" t="s">
        <v>562</v>
      </c>
      <c r="H45" s="112">
        <v>1792</v>
      </c>
      <c r="I45" s="5">
        <f aca="true" t="shared" si="12" ref="I45:I50">M45</f>
        <v>17</v>
      </c>
      <c r="J45" s="38">
        <f t="shared" si="1"/>
      </c>
      <c r="L45" s="87">
        <f t="shared" si="2"/>
      </c>
      <c r="M45" s="5">
        <f t="shared" si="3"/>
        <v>17</v>
      </c>
      <c r="N45" s="48">
        <f t="shared" si="4"/>
      </c>
      <c r="O45" s="49">
        <f t="shared" si="5"/>
        <v>0</v>
      </c>
      <c r="P45" s="88">
        <f t="shared" si="6"/>
        <v>17</v>
      </c>
      <c r="Q45" s="88">
        <f t="shared" si="7"/>
        <v>17</v>
      </c>
      <c r="R45" s="89">
        <f t="shared" si="8"/>
        <v>1792.45</v>
      </c>
    </row>
    <row r="46" spans="1:18" ht="12.75" customHeight="1">
      <c r="A46" s="5">
        <v>2</v>
      </c>
      <c r="B46" s="11" t="s">
        <v>283</v>
      </c>
      <c r="C46" s="32">
        <v>8</v>
      </c>
      <c r="D46" s="7" t="s">
        <v>8</v>
      </c>
      <c r="E46" s="30">
        <v>1</v>
      </c>
      <c r="F46" s="29" t="s">
        <v>519</v>
      </c>
      <c r="G46" s="23" t="s">
        <v>520</v>
      </c>
      <c r="H46" s="112">
        <v>1807</v>
      </c>
      <c r="I46" s="5">
        <f t="shared" si="12"/>
        <v>21</v>
      </c>
      <c r="J46" s="38">
        <f t="shared" si="1"/>
      </c>
      <c r="L46" s="87">
        <f t="shared" si="2"/>
      </c>
      <c r="M46" s="5">
        <f t="shared" si="3"/>
        <v>21</v>
      </c>
      <c r="N46" s="48">
        <f t="shared" si="4"/>
      </c>
      <c r="O46" s="49">
        <f t="shared" si="5"/>
        <v>0</v>
      </c>
      <c r="P46" s="88">
        <f t="shared" si="6"/>
        <v>21</v>
      </c>
      <c r="Q46" s="88">
        <f t="shared" si="7"/>
        <v>21</v>
      </c>
      <c r="R46" s="89">
        <f t="shared" si="8"/>
        <v>1807.46</v>
      </c>
    </row>
    <row r="47" spans="1:18" ht="12.75" customHeight="1">
      <c r="A47" s="5">
        <v>3</v>
      </c>
      <c r="B47" s="11" t="s">
        <v>16</v>
      </c>
      <c r="C47" s="11">
        <v>2</v>
      </c>
      <c r="D47" s="4" t="s">
        <v>8</v>
      </c>
      <c r="E47" s="12">
        <v>59</v>
      </c>
      <c r="F47" s="29" t="s">
        <v>161</v>
      </c>
      <c r="G47" s="23" t="s">
        <v>521</v>
      </c>
      <c r="H47" s="112">
        <v>1758</v>
      </c>
      <c r="I47" s="5">
        <f t="shared" si="12"/>
        <v>12</v>
      </c>
      <c r="J47" s="38">
        <f t="shared" si="1"/>
      </c>
      <c r="L47" s="87">
        <f t="shared" si="2"/>
      </c>
      <c r="M47" s="5">
        <f t="shared" si="3"/>
        <v>12</v>
      </c>
      <c r="N47" s="48">
        <f t="shared" si="4"/>
      </c>
      <c r="O47" s="49">
        <f t="shared" si="5"/>
        <v>0</v>
      </c>
      <c r="P47" s="88">
        <f t="shared" si="6"/>
        <v>12</v>
      </c>
      <c r="Q47" s="88">
        <f t="shared" si="7"/>
        <v>12</v>
      </c>
      <c r="R47" s="89">
        <f t="shared" si="8"/>
        <v>1758.47</v>
      </c>
    </row>
    <row r="48" spans="1:18" ht="12.75" customHeight="1">
      <c r="A48" s="5">
        <v>4</v>
      </c>
      <c r="B48" s="11" t="s">
        <v>18</v>
      </c>
      <c r="C48" s="26">
        <v>1</v>
      </c>
      <c r="D48" s="3" t="s">
        <v>8</v>
      </c>
      <c r="E48" s="27">
        <v>39</v>
      </c>
      <c r="F48" s="29" t="s">
        <v>522</v>
      </c>
      <c r="G48" s="23" t="s">
        <v>523</v>
      </c>
      <c r="H48" s="112">
        <v>1829</v>
      </c>
      <c r="I48" s="5">
        <f t="shared" si="12"/>
        <v>24</v>
      </c>
      <c r="J48" s="38">
        <f t="shared" si="1"/>
      </c>
      <c r="L48" s="87">
        <f t="shared" si="2"/>
      </c>
      <c r="M48" s="5">
        <f t="shared" si="3"/>
        <v>24</v>
      </c>
      <c r="N48" s="48">
        <f t="shared" si="4"/>
      </c>
      <c r="O48" s="49">
        <f t="shared" si="5"/>
        <v>0</v>
      </c>
      <c r="P48" s="88">
        <f t="shared" si="6"/>
        <v>24</v>
      </c>
      <c r="Q48" s="88">
        <f t="shared" si="7"/>
        <v>24</v>
      </c>
      <c r="R48" s="89">
        <f t="shared" si="8"/>
        <v>1829.48</v>
      </c>
    </row>
    <row r="49" spans="1:18" ht="12.75" customHeight="1">
      <c r="A49" s="5">
        <v>5</v>
      </c>
      <c r="B49" s="11" t="s">
        <v>17</v>
      </c>
      <c r="C49" s="32">
        <v>3</v>
      </c>
      <c r="D49" s="7" t="s">
        <v>8</v>
      </c>
      <c r="E49" s="30">
        <v>18</v>
      </c>
      <c r="F49" s="29" t="s">
        <v>200</v>
      </c>
      <c r="G49" s="23" t="s">
        <v>524</v>
      </c>
      <c r="H49" s="112">
        <v>1822</v>
      </c>
      <c r="I49" s="5">
        <f t="shared" si="12"/>
        <v>23</v>
      </c>
      <c r="J49" s="38">
        <f t="shared" si="1"/>
      </c>
      <c r="L49" s="87">
        <f t="shared" si="2"/>
      </c>
      <c r="M49" s="5">
        <f t="shared" si="3"/>
        <v>23</v>
      </c>
      <c r="N49" s="48">
        <f t="shared" si="4"/>
      </c>
      <c r="O49" s="49">
        <f t="shared" si="5"/>
        <v>0</v>
      </c>
      <c r="P49" s="88">
        <f t="shared" si="6"/>
        <v>23</v>
      </c>
      <c r="Q49" s="88">
        <f t="shared" si="7"/>
        <v>23</v>
      </c>
      <c r="R49" s="89">
        <f t="shared" si="8"/>
        <v>1822.49</v>
      </c>
    </row>
    <row r="50" spans="1:18" ht="12.75" customHeight="1">
      <c r="A50" s="5">
        <v>6</v>
      </c>
      <c r="B50" s="11" t="s">
        <v>16</v>
      </c>
      <c r="C50" s="11">
        <v>2</v>
      </c>
      <c r="D50" s="4" t="s">
        <v>8</v>
      </c>
      <c r="E50" s="12">
        <v>82</v>
      </c>
      <c r="F50" s="29" t="s">
        <v>525</v>
      </c>
      <c r="G50" s="23" t="s">
        <v>526</v>
      </c>
      <c r="H50" s="112">
        <v>1897</v>
      </c>
      <c r="I50" s="5">
        <f t="shared" si="12"/>
        <v>33</v>
      </c>
      <c r="J50" s="38">
        <f t="shared" si="1"/>
      </c>
      <c r="L50" s="87">
        <f t="shared" si="2"/>
      </c>
      <c r="M50" s="5">
        <f t="shared" si="3"/>
        <v>33</v>
      </c>
      <c r="N50" s="48">
        <f t="shared" si="4"/>
      </c>
      <c r="O50" s="49">
        <f t="shared" si="5"/>
        <v>0</v>
      </c>
      <c r="P50" s="88">
        <f t="shared" si="6"/>
        <v>33</v>
      </c>
      <c r="Q50" s="88">
        <f t="shared" si="7"/>
        <v>33</v>
      </c>
      <c r="R50" s="89">
        <f t="shared" si="8"/>
        <v>1897.5</v>
      </c>
    </row>
    <row r="51" spans="2:18" ht="12.75" customHeight="1">
      <c r="B51" s="7"/>
      <c r="C51" s="7"/>
      <c r="D51" s="7"/>
      <c r="E51" s="7"/>
      <c r="F51" s="7"/>
      <c r="G51" s="7"/>
      <c r="H51" s="7"/>
      <c r="I51" s="7"/>
      <c r="J51" s="86"/>
      <c r="K51" s="7"/>
      <c r="L51" s="102"/>
      <c r="M51" s="14"/>
      <c r="N51" s="107"/>
      <c r="O51" s="108"/>
      <c r="P51" s="107"/>
      <c r="Q51" s="107"/>
      <c r="R51" s="109"/>
    </row>
    <row r="52" spans="2:18" ht="12.75" customHeight="1">
      <c r="B52" s="7" t="s">
        <v>484</v>
      </c>
      <c r="C52" s="7"/>
      <c r="D52" s="7"/>
      <c r="E52" s="7"/>
      <c r="F52" s="7"/>
      <c r="G52" s="7"/>
      <c r="H52" s="7"/>
      <c r="I52" s="7"/>
      <c r="J52" s="86"/>
      <c r="K52" s="7"/>
      <c r="L52" s="144" t="s">
        <v>603</v>
      </c>
      <c r="M52" s="144" t="s">
        <v>602</v>
      </c>
      <c r="N52" s="149" t="s">
        <v>600</v>
      </c>
      <c r="O52" s="150"/>
      <c r="P52" s="142" t="s">
        <v>597</v>
      </c>
      <c r="Q52" s="143"/>
      <c r="R52" s="145"/>
    </row>
    <row r="53" spans="1:19" ht="12.75" customHeight="1">
      <c r="A53" s="5" t="s">
        <v>577</v>
      </c>
      <c r="B53" s="5" t="s">
        <v>570</v>
      </c>
      <c r="C53" s="144" t="s">
        <v>571</v>
      </c>
      <c r="D53" s="144"/>
      <c r="E53" s="144"/>
      <c r="F53" s="15" t="s">
        <v>572</v>
      </c>
      <c r="G53" s="12" t="s">
        <v>573</v>
      </c>
      <c r="H53" s="5" t="s">
        <v>574</v>
      </c>
      <c r="I53" s="5" t="s">
        <v>575</v>
      </c>
      <c r="J53" s="38"/>
      <c r="L53" s="144"/>
      <c r="M53" s="144"/>
      <c r="N53" s="151"/>
      <c r="O53" s="152"/>
      <c r="P53" s="5" t="s">
        <v>598</v>
      </c>
      <c r="Q53" s="5" t="s">
        <v>599</v>
      </c>
      <c r="R53" s="146"/>
      <c r="S53" s="7"/>
    </row>
    <row r="54" spans="1:18" ht="12.75" customHeight="1">
      <c r="A54" s="5">
        <v>1</v>
      </c>
      <c r="B54" s="11" t="s">
        <v>30</v>
      </c>
      <c r="C54" s="11">
        <v>9</v>
      </c>
      <c r="D54" s="4" t="s">
        <v>8</v>
      </c>
      <c r="E54" s="12">
        <v>5</v>
      </c>
      <c r="F54" s="29" t="s">
        <v>527</v>
      </c>
      <c r="G54" s="23" t="s">
        <v>528</v>
      </c>
      <c r="H54" s="112">
        <v>1794</v>
      </c>
      <c r="I54" s="5">
        <f aca="true" t="shared" si="13" ref="I54:I59">M54</f>
        <v>18</v>
      </c>
      <c r="J54" s="38">
        <f t="shared" si="1"/>
      </c>
      <c r="L54" s="87">
        <f t="shared" si="2"/>
      </c>
      <c r="M54" s="5">
        <f t="shared" si="3"/>
        <v>18</v>
      </c>
      <c r="N54" s="48">
        <f t="shared" si="4"/>
      </c>
      <c r="O54" s="49">
        <f t="shared" si="5"/>
        <v>0</v>
      </c>
      <c r="P54" s="88">
        <f t="shared" si="6"/>
        <v>18</v>
      </c>
      <c r="Q54" s="88">
        <f t="shared" si="7"/>
        <v>18</v>
      </c>
      <c r="R54" s="89">
        <f t="shared" si="8"/>
        <v>1794.54</v>
      </c>
    </row>
    <row r="55" spans="1:18" ht="12.75" customHeight="1">
      <c r="A55" s="5">
        <v>2</v>
      </c>
      <c r="B55" s="11" t="s">
        <v>17</v>
      </c>
      <c r="C55" s="32">
        <v>3</v>
      </c>
      <c r="D55" s="7" t="s">
        <v>8</v>
      </c>
      <c r="E55" s="30">
        <v>21</v>
      </c>
      <c r="F55" s="29" t="s">
        <v>196</v>
      </c>
      <c r="G55" s="23" t="s">
        <v>529</v>
      </c>
      <c r="H55" s="112">
        <v>1859</v>
      </c>
      <c r="I55" s="5">
        <f t="shared" si="13"/>
        <v>27</v>
      </c>
      <c r="J55" s="38">
        <f t="shared" si="1"/>
      </c>
      <c r="L55" s="87">
        <f t="shared" si="2"/>
      </c>
      <c r="M55" s="5">
        <f t="shared" si="3"/>
        <v>27</v>
      </c>
      <c r="N55" s="48">
        <f t="shared" si="4"/>
      </c>
      <c r="O55" s="49">
        <f t="shared" si="5"/>
        <v>0</v>
      </c>
      <c r="P55" s="88">
        <f t="shared" si="6"/>
        <v>27</v>
      </c>
      <c r="Q55" s="88">
        <f t="shared" si="7"/>
        <v>27</v>
      </c>
      <c r="R55" s="89">
        <f t="shared" si="8"/>
        <v>1859.55</v>
      </c>
    </row>
    <row r="56" spans="1:18" ht="12.75" customHeight="1">
      <c r="A56" s="5">
        <v>3</v>
      </c>
      <c r="B56" s="11" t="s">
        <v>16</v>
      </c>
      <c r="C56" s="11">
        <v>2</v>
      </c>
      <c r="D56" s="4" t="s">
        <v>8</v>
      </c>
      <c r="E56" s="12">
        <v>47</v>
      </c>
      <c r="F56" s="29" t="s">
        <v>158</v>
      </c>
      <c r="G56" s="23" t="s">
        <v>530</v>
      </c>
      <c r="H56" s="112">
        <v>2001</v>
      </c>
      <c r="I56" s="5">
        <f t="shared" si="13"/>
        <v>41</v>
      </c>
      <c r="J56" s="38">
        <f t="shared" si="1"/>
      </c>
      <c r="L56" s="87">
        <f t="shared" si="2"/>
      </c>
      <c r="M56" s="5">
        <f t="shared" si="3"/>
        <v>41</v>
      </c>
      <c r="N56" s="48">
        <f t="shared" si="4"/>
      </c>
      <c r="O56" s="49">
        <f t="shared" si="5"/>
        <v>0</v>
      </c>
      <c r="P56" s="88">
        <f t="shared" si="6"/>
        <v>41</v>
      </c>
      <c r="Q56" s="88">
        <f t="shared" si="7"/>
        <v>41</v>
      </c>
      <c r="R56" s="89">
        <f t="shared" si="8"/>
        <v>2001.56</v>
      </c>
    </row>
    <row r="57" spans="1:18" ht="12.75" customHeight="1">
      <c r="A57" s="5">
        <v>4</v>
      </c>
      <c r="B57" s="11" t="s">
        <v>282</v>
      </c>
      <c r="C57" s="32">
        <v>6</v>
      </c>
      <c r="D57" s="7" t="s">
        <v>8</v>
      </c>
      <c r="E57" s="30">
        <v>34</v>
      </c>
      <c r="F57" s="29" t="s">
        <v>237</v>
      </c>
      <c r="G57" s="23" t="s">
        <v>531</v>
      </c>
      <c r="H57" s="112">
        <v>1732</v>
      </c>
      <c r="I57" s="5">
        <f t="shared" si="13"/>
        <v>9</v>
      </c>
      <c r="J57" s="38">
        <f t="shared" si="1"/>
      </c>
      <c r="L57" s="87">
        <f t="shared" si="2"/>
      </c>
      <c r="M57" s="5">
        <f t="shared" si="3"/>
        <v>9</v>
      </c>
      <c r="N57" s="48">
        <f t="shared" si="4"/>
      </c>
      <c r="O57" s="49">
        <f t="shared" si="5"/>
        <v>0</v>
      </c>
      <c r="P57" s="88">
        <f t="shared" si="6"/>
        <v>9</v>
      </c>
      <c r="Q57" s="88">
        <f>IF(ISNUMBER(I57),RANK(R57,$R$9:$R$75,1),"")</f>
        <v>9</v>
      </c>
      <c r="R57" s="89">
        <f>IF(ISNUMBER(H57),H57+ROW()/100,"")</f>
        <v>1732.57</v>
      </c>
    </row>
    <row r="58" spans="1:18" ht="12.75" customHeight="1">
      <c r="A58" s="5">
        <v>5</v>
      </c>
      <c r="B58" s="11" t="s">
        <v>16</v>
      </c>
      <c r="C58" s="11">
        <v>2</v>
      </c>
      <c r="D58" s="4" t="s">
        <v>8</v>
      </c>
      <c r="E58" s="12">
        <v>79</v>
      </c>
      <c r="F58" s="29" t="s">
        <v>532</v>
      </c>
      <c r="G58" s="23" t="s">
        <v>533</v>
      </c>
      <c r="H58" s="112">
        <v>2093</v>
      </c>
      <c r="I58" s="5">
        <f t="shared" si="13"/>
        <v>43</v>
      </c>
      <c r="J58" s="38">
        <f t="shared" si="1"/>
      </c>
      <c r="L58" s="87">
        <f t="shared" si="2"/>
      </c>
      <c r="M58" s="5">
        <f t="shared" si="3"/>
        <v>43</v>
      </c>
      <c r="N58" s="48">
        <f t="shared" si="4"/>
      </c>
      <c r="O58" s="49">
        <f t="shared" si="5"/>
        <v>0</v>
      </c>
      <c r="P58" s="88">
        <f t="shared" si="6"/>
        <v>43</v>
      </c>
      <c r="Q58" s="88">
        <f t="shared" si="7"/>
        <v>43</v>
      </c>
      <c r="R58" s="89">
        <f t="shared" si="8"/>
        <v>2093.58</v>
      </c>
    </row>
    <row r="59" spans="1:18" ht="12.75" customHeight="1">
      <c r="A59" s="5">
        <v>6</v>
      </c>
      <c r="B59" s="11" t="s">
        <v>80</v>
      </c>
      <c r="C59" s="26">
        <v>5</v>
      </c>
      <c r="D59" s="3" t="s">
        <v>8</v>
      </c>
      <c r="E59" s="27">
        <v>4</v>
      </c>
      <c r="F59" s="29" t="s">
        <v>222</v>
      </c>
      <c r="G59" s="23" t="s">
        <v>534</v>
      </c>
      <c r="H59" s="112">
        <v>1778</v>
      </c>
      <c r="I59" s="5">
        <f t="shared" si="13"/>
        <v>13</v>
      </c>
      <c r="J59" s="38">
        <f t="shared" si="1"/>
      </c>
      <c r="L59" s="87">
        <f t="shared" si="2"/>
      </c>
      <c r="M59" s="5">
        <f t="shared" si="3"/>
        <v>13</v>
      </c>
      <c r="N59" s="48">
        <f t="shared" si="4"/>
      </c>
      <c r="O59" s="49">
        <f t="shared" si="5"/>
        <v>0</v>
      </c>
      <c r="P59" s="88">
        <f t="shared" si="6"/>
        <v>13</v>
      </c>
      <c r="Q59" s="88">
        <f t="shared" si="7"/>
        <v>13</v>
      </c>
      <c r="R59" s="89">
        <f t="shared" si="8"/>
        <v>1778.59</v>
      </c>
    </row>
    <row r="60" spans="2:18" ht="12.75" customHeight="1">
      <c r="B60" s="7"/>
      <c r="C60" s="7"/>
      <c r="D60" s="7"/>
      <c r="E60" s="7"/>
      <c r="F60" s="7"/>
      <c r="G60" s="7"/>
      <c r="H60" s="7"/>
      <c r="I60" s="7"/>
      <c r="J60" s="86"/>
      <c r="K60" s="7"/>
      <c r="L60" s="102"/>
      <c r="M60" s="14"/>
      <c r="N60" s="107"/>
      <c r="O60" s="108"/>
      <c r="P60" s="107"/>
      <c r="Q60" s="107"/>
      <c r="R60" s="109"/>
    </row>
    <row r="61" spans="2:18" ht="12.75" customHeight="1">
      <c r="B61" s="7" t="s">
        <v>535</v>
      </c>
      <c r="C61" s="7"/>
      <c r="D61" s="7"/>
      <c r="E61" s="7"/>
      <c r="F61" s="7"/>
      <c r="G61" s="7"/>
      <c r="H61" s="7"/>
      <c r="I61" s="7"/>
      <c r="J61" s="86"/>
      <c r="K61" s="7"/>
      <c r="L61" s="144" t="s">
        <v>603</v>
      </c>
      <c r="M61" s="144" t="s">
        <v>602</v>
      </c>
      <c r="N61" s="149" t="s">
        <v>600</v>
      </c>
      <c r="O61" s="150"/>
      <c r="P61" s="142" t="s">
        <v>597</v>
      </c>
      <c r="Q61" s="143"/>
      <c r="R61" s="145"/>
    </row>
    <row r="62" spans="1:18" ht="12.75" customHeight="1">
      <c r="A62" s="5" t="s">
        <v>577</v>
      </c>
      <c r="B62" s="5" t="s">
        <v>570</v>
      </c>
      <c r="C62" s="144" t="s">
        <v>571</v>
      </c>
      <c r="D62" s="144"/>
      <c r="E62" s="144"/>
      <c r="F62" s="15" t="s">
        <v>572</v>
      </c>
      <c r="G62" s="12" t="s">
        <v>573</v>
      </c>
      <c r="H62" s="5" t="s">
        <v>574</v>
      </c>
      <c r="I62" s="5" t="s">
        <v>575</v>
      </c>
      <c r="J62" s="38"/>
      <c r="L62" s="144"/>
      <c r="M62" s="144"/>
      <c r="N62" s="151"/>
      <c r="O62" s="152"/>
      <c r="P62" s="5" t="s">
        <v>598</v>
      </c>
      <c r="Q62" s="5" t="s">
        <v>599</v>
      </c>
      <c r="R62" s="146"/>
    </row>
    <row r="63" spans="1:18" ht="12.75" customHeight="1">
      <c r="A63" s="5">
        <v>2</v>
      </c>
      <c r="B63" s="11" t="s">
        <v>15</v>
      </c>
      <c r="C63" s="11">
        <v>4</v>
      </c>
      <c r="D63" s="4" t="s">
        <v>8</v>
      </c>
      <c r="E63" s="12">
        <v>6</v>
      </c>
      <c r="F63" s="29" t="s">
        <v>536</v>
      </c>
      <c r="G63" s="23" t="s">
        <v>537</v>
      </c>
      <c r="H63" s="112">
        <v>1644</v>
      </c>
      <c r="I63" s="5">
        <f>M63</f>
        <v>4</v>
      </c>
      <c r="J63" s="38" t="str">
        <f t="shared" si="1"/>
        <v>q</v>
      </c>
      <c r="L63" s="87" t="str">
        <f t="shared" si="2"/>
        <v>修正済</v>
      </c>
      <c r="M63" s="5">
        <v>4</v>
      </c>
      <c r="N63" s="48">
        <f t="shared" si="4"/>
        <v>3</v>
      </c>
      <c r="O63" s="49" t="str">
        <f t="shared" si="5"/>
        <v>位修正</v>
      </c>
      <c r="P63" s="88">
        <f t="shared" si="6"/>
        <v>3</v>
      </c>
      <c r="Q63" s="88">
        <f t="shared" si="7"/>
        <v>4</v>
      </c>
      <c r="R63" s="89">
        <f t="shared" si="8"/>
        <v>1644.63</v>
      </c>
    </row>
    <row r="64" spans="1:18" ht="12.75" customHeight="1">
      <c r="A64" s="5">
        <v>3</v>
      </c>
      <c r="B64" s="11" t="s">
        <v>31</v>
      </c>
      <c r="C64" s="11">
        <v>10</v>
      </c>
      <c r="D64" s="4" t="s">
        <v>8</v>
      </c>
      <c r="E64" s="12">
        <v>5</v>
      </c>
      <c r="F64" s="29" t="s">
        <v>538</v>
      </c>
      <c r="G64" s="23" t="s">
        <v>539</v>
      </c>
      <c r="H64" s="112">
        <v>1829</v>
      </c>
      <c r="I64" s="5">
        <f>M64</f>
        <v>24</v>
      </c>
      <c r="J64" s="38">
        <f t="shared" si="1"/>
      </c>
      <c r="L64" s="87">
        <f t="shared" si="2"/>
      </c>
      <c r="M64" s="5">
        <f t="shared" si="3"/>
        <v>24</v>
      </c>
      <c r="N64" s="48">
        <f t="shared" si="4"/>
        <v>24</v>
      </c>
      <c r="O64" s="49" t="str">
        <f t="shared" si="5"/>
        <v>位修正</v>
      </c>
      <c r="P64" s="88">
        <f t="shared" si="6"/>
        <v>24</v>
      </c>
      <c r="Q64" s="88">
        <f t="shared" si="7"/>
        <v>25</v>
      </c>
      <c r="R64" s="89">
        <f t="shared" si="8"/>
        <v>1829.64</v>
      </c>
    </row>
    <row r="65" spans="1:18" ht="12.75" customHeight="1">
      <c r="A65" s="5">
        <v>4</v>
      </c>
      <c r="B65" s="5" t="s">
        <v>16</v>
      </c>
      <c r="C65" s="11">
        <v>2</v>
      </c>
      <c r="D65" s="4" t="s">
        <v>8</v>
      </c>
      <c r="E65" s="12">
        <v>58</v>
      </c>
      <c r="F65" s="15" t="s">
        <v>156</v>
      </c>
      <c r="G65" s="23" t="s">
        <v>540</v>
      </c>
      <c r="H65" s="112">
        <v>1739</v>
      </c>
      <c r="I65" s="5">
        <f>M65</f>
        <v>10</v>
      </c>
      <c r="J65" s="38">
        <f t="shared" si="1"/>
      </c>
      <c r="L65" s="87">
        <f t="shared" si="2"/>
      </c>
      <c r="M65" s="5">
        <f t="shared" si="3"/>
        <v>10</v>
      </c>
      <c r="N65" s="48">
        <f t="shared" si="4"/>
      </c>
      <c r="O65" s="49">
        <f t="shared" si="5"/>
        <v>0</v>
      </c>
      <c r="P65" s="88">
        <f t="shared" si="6"/>
        <v>10</v>
      </c>
      <c r="Q65" s="88">
        <f t="shared" si="7"/>
        <v>10</v>
      </c>
      <c r="R65" s="89">
        <f t="shared" si="8"/>
        <v>1739.65</v>
      </c>
    </row>
    <row r="66" spans="1:18" ht="12.75" customHeight="1">
      <c r="A66" s="5">
        <v>5</v>
      </c>
      <c r="B66" s="11" t="s">
        <v>18</v>
      </c>
      <c r="C66" s="11">
        <v>1</v>
      </c>
      <c r="D66" s="4" t="s">
        <v>8</v>
      </c>
      <c r="E66" s="12">
        <v>43</v>
      </c>
      <c r="F66" s="29" t="s">
        <v>541</v>
      </c>
      <c r="G66" s="23" t="s">
        <v>542</v>
      </c>
      <c r="H66" s="112">
        <v>1675</v>
      </c>
      <c r="I66" s="5">
        <f>M66</f>
        <v>5</v>
      </c>
      <c r="J66" s="38" t="str">
        <f t="shared" si="1"/>
        <v>q</v>
      </c>
      <c r="L66" s="87">
        <f t="shared" si="2"/>
      </c>
      <c r="M66" s="5">
        <f t="shared" si="3"/>
        <v>5</v>
      </c>
      <c r="N66" s="48">
        <f t="shared" si="4"/>
      </c>
      <c r="O66" s="49">
        <f t="shared" si="5"/>
        <v>0</v>
      </c>
      <c r="P66" s="88">
        <f t="shared" si="6"/>
        <v>5</v>
      </c>
      <c r="Q66" s="88">
        <f t="shared" si="7"/>
        <v>5</v>
      </c>
      <c r="R66" s="89">
        <f t="shared" si="8"/>
        <v>1675.66</v>
      </c>
    </row>
    <row r="67" spans="1:18" ht="12.75" customHeight="1">
      <c r="A67" s="5">
        <v>6</v>
      </c>
      <c r="B67" s="5" t="s">
        <v>16</v>
      </c>
      <c r="C67" s="11">
        <v>2</v>
      </c>
      <c r="D67" s="4" t="s">
        <v>8</v>
      </c>
      <c r="E67" s="12">
        <v>76</v>
      </c>
      <c r="F67" s="15" t="s">
        <v>543</v>
      </c>
      <c r="G67" s="23" t="s">
        <v>544</v>
      </c>
      <c r="H67" s="112">
        <v>1786</v>
      </c>
      <c r="I67" s="22">
        <f>M67</f>
        <v>16</v>
      </c>
      <c r="J67" s="38">
        <f t="shared" si="1"/>
      </c>
      <c r="L67" s="87">
        <f t="shared" si="2"/>
      </c>
      <c r="M67" s="5">
        <f t="shared" si="3"/>
        <v>16</v>
      </c>
      <c r="N67" s="48">
        <f t="shared" si="4"/>
      </c>
      <c r="O67" s="49">
        <f t="shared" si="5"/>
        <v>0</v>
      </c>
      <c r="P67" s="88">
        <f t="shared" si="6"/>
        <v>16</v>
      </c>
      <c r="Q67" s="88">
        <f t="shared" si="7"/>
        <v>16</v>
      </c>
      <c r="R67" s="89">
        <f t="shared" si="8"/>
        <v>1786.67</v>
      </c>
    </row>
    <row r="68" spans="2:18" ht="12.75" customHeight="1">
      <c r="B68" s="7"/>
      <c r="C68" s="7"/>
      <c r="D68" s="7"/>
      <c r="E68" s="7"/>
      <c r="F68" s="7"/>
      <c r="G68" s="7"/>
      <c r="H68" s="7"/>
      <c r="I68" s="14"/>
      <c r="J68" s="86"/>
      <c r="K68" s="7"/>
      <c r="L68" s="102"/>
      <c r="M68" s="14"/>
      <c r="N68" s="107"/>
      <c r="O68" s="108"/>
      <c r="P68" s="107"/>
      <c r="Q68" s="107"/>
      <c r="R68" s="109"/>
    </row>
    <row r="69" spans="2:18" ht="12.75" customHeight="1">
      <c r="B69" s="7" t="s">
        <v>545</v>
      </c>
      <c r="C69" s="7"/>
      <c r="D69" s="7"/>
      <c r="E69" s="7"/>
      <c r="F69" s="7"/>
      <c r="G69" s="7"/>
      <c r="H69" s="7"/>
      <c r="I69" s="7"/>
      <c r="J69" s="42" t="s">
        <v>668</v>
      </c>
      <c r="K69" s="7"/>
      <c r="L69" s="144" t="s">
        <v>603</v>
      </c>
      <c r="M69" s="144" t="s">
        <v>602</v>
      </c>
      <c r="N69" s="149" t="s">
        <v>600</v>
      </c>
      <c r="O69" s="150"/>
      <c r="P69" s="142" t="s">
        <v>597</v>
      </c>
      <c r="Q69" s="143"/>
      <c r="R69" s="145"/>
    </row>
    <row r="70" spans="1:18" ht="12.75" customHeight="1">
      <c r="A70" s="5" t="s">
        <v>577</v>
      </c>
      <c r="B70" s="5" t="s">
        <v>570</v>
      </c>
      <c r="C70" s="144" t="s">
        <v>571</v>
      </c>
      <c r="D70" s="144"/>
      <c r="E70" s="144"/>
      <c r="F70" s="15" t="s">
        <v>572</v>
      </c>
      <c r="G70" s="12" t="s">
        <v>573</v>
      </c>
      <c r="H70" s="5" t="s">
        <v>574</v>
      </c>
      <c r="I70" s="5" t="s">
        <v>575</v>
      </c>
      <c r="J70" s="38"/>
      <c r="L70" s="144"/>
      <c r="M70" s="144"/>
      <c r="N70" s="151"/>
      <c r="O70" s="152"/>
      <c r="P70" s="5" t="s">
        <v>598</v>
      </c>
      <c r="Q70" s="5" t="s">
        <v>599</v>
      </c>
      <c r="R70" s="146"/>
    </row>
    <row r="71" spans="1:18" ht="12.75" customHeight="1">
      <c r="A71" s="5">
        <v>2</v>
      </c>
      <c r="B71" s="11" t="s">
        <v>288</v>
      </c>
      <c r="C71" s="11">
        <v>7</v>
      </c>
      <c r="D71" s="4" t="s">
        <v>8</v>
      </c>
      <c r="E71" s="12">
        <v>11</v>
      </c>
      <c r="F71" s="29" t="s">
        <v>546</v>
      </c>
      <c r="G71" s="23" t="s">
        <v>547</v>
      </c>
      <c r="H71" s="112">
        <v>1803</v>
      </c>
      <c r="I71" s="5">
        <f>M71</f>
        <v>19</v>
      </c>
      <c r="J71" s="38">
        <f t="shared" si="1"/>
      </c>
      <c r="L71" s="87">
        <f t="shared" si="2"/>
      </c>
      <c r="M71" s="5">
        <f t="shared" si="3"/>
        <v>19</v>
      </c>
      <c r="N71" s="48">
        <f t="shared" si="4"/>
      </c>
      <c r="O71" s="49">
        <f t="shared" si="5"/>
        <v>0</v>
      </c>
      <c r="P71" s="88">
        <f t="shared" si="6"/>
        <v>19</v>
      </c>
      <c r="Q71" s="88">
        <f t="shared" si="7"/>
        <v>19</v>
      </c>
      <c r="R71" s="89">
        <f t="shared" si="8"/>
        <v>1803.71</v>
      </c>
    </row>
    <row r="72" spans="1:18" ht="12.75" customHeight="1">
      <c r="A72" s="5">
        <v>3</v>
      </c>
      <c r="B72" s="5" t="s">
        <v>16</v>
      </c>
      <c r="C72" s="11">
        <v>2</v>
      </c>
      <c r="D72" s="4" t="s">
        <v>8</v>
      </c>
      <c r="E72" s="12">
        <v>78</v>
      </c>
      <c r="F72" s="15" t="s">
        <v>155</v>
      </c>
      <c r="G72" s="23" t="s">
        <v>548</v>
      </c>
      <c r="H72" s="112">
        <v>1803</v>
      </c>
      <c r="I72" s="5">
        <f>M72</f>
        <v>19</v>
      </c>
      <c r="J72" s="38">
        <f t="shared" si="1"/>
      </c>
      <c r="L72" s="87">
        <f t="shared" si="2"/>
      </c>
      <c r="M72" s="5">
        <f t="shared" si="3"/>
        <v>19</v>
      </c>
      <c r="N72" s="48">
        <f t="shared" si="4"/>
        <v>19</v>
      </c>
      <c r="O72" s="49" t="str">
        <f t="shared" si="5"/>
        <v>位修正</v>
      </c>
      <c r="P72" s="88">
        <f t="shared" si="6"/>
        <v>19</v>
      </c>
      <c r="Q72" s="88">
        <f t="shared" si="7"/>
        <v>20</v>
      </c>
      <c r="R72" s="89">
        <f t="shared" si="8"/>
        <v>1803.72</v>
      </c>
    </row>
    <row r="73" spans="1:18" ht="12.75" customHeight="1">
      <c r="A73" s="5">
        <v>4</v>
      </c>
      <c r="B73" s="11" t="s">
        <v>282</v>
      </c>
      <c r="C73" s="33">
        <v>6</v>
      </c>
      <c r="D73" s="14" t="s">
        <v>8</v>
      </c>
      <c r="E73" s="34">
        <v>29</v>
      </c>
      <c r="F73" s="29" t="s">
        <v>229</v>
      </c>
      <c r="G73" s="23" t="s">
        <v>555</v>
      </c>
      <c r="H73" s="112">
        <v>1913</v>
      </c>
      <c r="I73" s="5">
        <f>M73</f>
        <v>37</v>
      </c>
      <c r="J73" s="38">
        <f>IF(M73&lt;=6,"q","")</f>
      </c>
      <c r="L73" s="87">
        <f t="shared" si="2"/>
      </c>
      <c r="M73" s="5">
        <f t="shared" si="3"/>
        <v>37</v>
      </c>
      <c r="N73" s="48">
        <f t="shared" si="4"/>
      </c>
      <c r="O73" s="49">
        <f t="shared" si="5"/>
        <v>0</v>
      </c>
      <c r="P73" s="88">
        <f t="shared" si="6"/>
        <v>37</v>
      </c>
      <c r="Q73" s="88">
        <f t="shared" si="7"/>
        <v>37</v>
      </c>
      <c r="R73" s="89">
        <f t="shared" si="8"/>
        <v>1913.73</v>
      </c>
    </row>
    <row r="74" spans="1:18" ht="12.75" customHeight="1">
      <c r="A74" s="5">
        <v>5</v>
      </c>
      <c r="B74" s="5" t="s">
        <v>16</v>
      </c>
      <c r="C74" s="11">
        <v>2</v>
      </c>
      <c r="D74" s="4" t="s">
        <v>8</v>
      </c>
      <c r="E74" s="12">
        <v>74</v>
      </c>
      <c r="F74" s="15" t="s">
        <v>549</v>
      </c>
      <c r="G74" s="23" t="s">
        <v>550</v>
      </c>
      <c r="H74" s="112">
        <v>1982</v>
      </c>
      <c r="I74" s="5">
        <f>M74</f>
        <v>40</v>
      </c>
      <c r="J74" s="38">
        <f>IF(M74&lt;=6,"q","")</f>
      </c>
      <c r="L74" s="87">
        <f>IF(M74&lt;&gt;P74,"修正済","")</f>
      </c>
      <c r="M74" s="5">
        <f>P74</f>
        <v>40</v>
      </c>
      <c r="N74" s="48">
        <f>IF(ISTEXT(O74),P74,"")</f>
      </c>
      <c r="O74" s="49">
        <f>IF(P74&lt;&gt;Q74,"位修正",)</f>
        <v>0</v>
      </c>
      <c r="P74" s="88">
        <f>IF(ISNUMBER(H74),RANK(H74,$H$9:$H$75,1),"")</f>
        <v>40</v>
      </c>
      <c r="Q74" s="88">
        <f>IF(ISNUMBER(I74),RANK(R74,$R$9:$R$75,1),"")</f>
        <v>40</v>
      </c>
      <c r="R74" s="89">
        <f>IF(ISNUMBER(H74),H74+ROW()/100,"")</f>
        <v>1982.74</v>
      </c>
    </row>
    <row r="75" spans="1:18" ht="12.75" customHeight="1">
      <c r="A75" s="5">
        <v>6</v>
      </c>
      <c r="B75" s="11" t="s">
        <v>30</v>
      </c>
      <c r="C75" s="11">
        <v>9</v>
      </c>
      <c r="D75" s="4" t="s">
        <v>8</v>
      </c>
      <c r="E75" s="12">
        <v>11</v>
      </c>
      <c r="F75" s="29" t="s">
        <v>551</v>
      </c>
      <c r="G75" s="23" t="s">
        <v>552</v>
      </c>
      <c r="H75" s="112" t="s">
        <v>661</v>
      </c>
      <c r="I75" s="22">
        <f>M75</f>
      </c>
      <c r="J75" s="38">
        <f>IF(M75&lt;=6,"q","")</f>
      </c>
      <c r="L75" s="87">
        <f>IF(M75&lt;&gt;P75,"修正済","")</f>
      </c>
      <c r="M75" s="5">
        <f>P75</f>
      </c>
      <c r="N75" s="48">
        <f>IF(ISTEXT(O75),P75,"")</f>
      </c>
      <c r="O75" s="49">
        <f>IF(P75&lt;&gt;Q75,"位修正",)</f>
        <v>0</v>
      </c>
      <c r="P75" s="88">
        <f>IF(ISNUMBER(H75),RANK(H75,$H$9:$H$75,1),"")</f>
      </c>
      <c r="Q75" s="88">
        <f>IF(ISNUMBER(I75),RANK(R75,$R$9:$R$75,1),"")</f>
      </c>
      <c r="R75" s="89">
        <f>IF(ISNUMBER(H75),H75+ROW()/100,"")</f>
      </c>
    </row>
    <row r="76" spans="2:10" ht="12.75" customHeight="1">
      <c r="B76" s="7"/>
      <c r="C76" s="7"/>
      <c r="D76" s="7"/>
      <c r="E76" s="7"/>
      <c r="F76" s="7"/>
      <c r="G76" s="7"/>
      <c r="H76" s="7"/>
      <c r="I76" s="14"/>
      <c r="J76" s="85" t="s">
        <v>595</v>
      </c>
    </row>
    <row r="77" spans="2:18" ht="12.75" customHeight="1">
      <c r="B77" s="2" t="s">
        <v>579</v>
      </c>
      <c r="L77" s="144" t="s">
        <v>603</v>
      </c>
      <c r="M77" s="144" t="s">
        <v>604</v>
      </c>
      <c r="N77" s="149" t="s">
        <v>600</v>
      </c>
      <c r="O77" s="150"/>
      <c r="P77" s="142" t="s">
        <v>597</v>
      </c>
      <c r="Q77" s="143"/>
      <c r="R77" s="145"/>
    </row>
    <row r="78" spans="1:18" ht="12.75" customHeight="1">
      <c r="A78" s="5" t="s">
        <v>577</v>
      </c>
      <c r="B78" s="5" t="s">
        <v>570</v>
      </c>
      <c r="C78" s="144" t="s">
        <v>571</v>
      </c>
      <c r="D78" s="144"/>
      <c r="E78" s="144"/>
      <c r="F78" s="15" t="s">
        <v>572</v>
      </c>
      <c r="G78" s="23" t="s">
        <v>573</v>
      </c>
      <c r="H78" s="5" t="s">
        <v>624</v>
      </c>
      <c r="I78" s="5" t="s">
        <v>575</v>
      </c>
      <c r="K78" s="2" t="s">
        <v>601</v>
      </c>
      <c r="L78" s="144"/>
      <c r="M78" s="144"/>
      <c r="N78" s="151"/>
      <c r="O78" s="152"/>
      <c r="P78" s="5" t="s">
        <v>598</v>
      </c>
      <c r="Q78" s="5" t="s">
        <v>599</v>
      </c>
      <c r="R78" s="146"/>
    </row>
    <row r="79" spans="1:18" ht="12.75" customHeight="1">
      <c r="A79" s="5">
        <v>1</v>
      </c>
      <c r="B79" s="5" t="str">
        <f aca="true" t="shared" si="14" ref="B79:B84">INDEX($B$8:$H$75,MATCH($K79,$M$8:$M$75,0),1)</f>
        <v>綾部</v>
      </c>
      <c r="C79" s="11">
        <f aca="true" t="shared" si="15" ref="C79:C84">INDEX($B$8:$H$75,MATCH($K79,$M$8:$M$75,0),2)</f>
        <v>1</v>
      </c>
      <c r="D79" s="4" t="str">
        <f aca="true" t="shared" si="16" ref="D79:D84">INDEX($B$8:$H$75,MATCH($K79,$M$8:$M$75,0),3)</f>
        <v>-</v>
      </c>
      <c r="E79" s="12">
        <f aca="true" t="shared" si="17" ref="E79:E84">INDEX($B$8:$H$75,MATCH($K79,$M$8:$M$75,0),4)</f>
        <v>43</v>
      </c>
      <c r="F79" s="15" t="str">
        <f aca="true" t="shared" si="18" ref="F79:F84">INDEX($B$8:$H$75,MATCH($K79,$M$8:$M$75,0),5)</f>
        <v>安達　友稀菜</v>
      </c>
      <c r="G79" s="23" t="str">
        <f aca="true" t="shared" si="19" ref="G79:G84">INDEX($B$8:$H$75,MATCH($K79,$M$8:$M$75,0),6)</f>
        <v>あだち　ゆきな</v>
      </c>
      <c r="H79" s="112">
        <v>1681</v>
      </c>
      <c r="I79" s="5">
        <f aca="true" t="shared" si="20" ref="I79:I84">M79</f>
        <v>5</v>
      </c>
      <c r="K79" s="2">
        <v>5</v>
      </c>
      <c r="L79" s="87">
        <f aca="true" t="shared" si="21" ref="L79:L84">IF(M79&lt;&gt;P79,"修正済","")</f>
      </c>
      <c r="M79" s="5">
        <f aca="true" t="shared" si="22" ref="M79:M84">P79</f>
        <v>5</v>
      </c>
      <c r="N79" s="48">
        <f aca="true" t="shared" si="23" ref="N79:N84">IF(ISTEXT(O79),P79,"")</f>
      </c>
      <c r="O79" s="49">
        <f aca="true" t="shared" si="24" ref="O79:O84">IF(P79&lt;&gt;Q79,"位修正",)</f>
        <v>0</v>
      </c>
      <c r="P79" s="88">
        <f aca="true" t="shared" si="25" ref="P79:P84">IF(ISNUMBER(H79),RANK(H79,$H$79:$H$84,1),"")</f>
        <v>5</v>
      </c>
      <c r="Q79" s="88">
        <f aca="true" t="shared" si="26" ref="Q79:Q84">IF(ISNUMBER(I79),RANK(R79,$R$79:$R$84,1),"")</f>
        <v>5</v>
      </c>
      <c r="R79" s="89">
        <f aca="true" t="shared" si="27" ref="R79:R84">IF(ISNUMBER(H79),H79+ROW()/100,"")</f>
        <v>1681.79</v>
      </c>
    </row>
    <row r="80" spans="1:18" ht="12.75" customHeight="1">
      <c r="A80" s="5">
        <v>2</v>
      </c>
      <c r="B80" s="5" t="str">
        <f t="shared" si="14"/>
        <v>豊里</v>
      </c>
      <c r="C80" s="11">
        <f t="shared" si="15"/>
        <v>3</v>
      </c>
      <c r="D80" s="4" t="str">
        <f t="shared" si="16"/>
        <v>-</v>
      </c>
      <c r="E80" s="12">
        <f t="shared" si="17"/>
        <v>15</v>
      </c>
      <c r="F80" s="15" t="str">
        <f t="shared" si="18"/>
        <v>酒井　南岐</v>
      </c>
      <c r="G80" s="23" t="str">
        <f t="shared" si="19"/>
        <v>さかい　なみき</v>
      </c>
      <c r="H80" s="112">
        <v>1656</v>
      </c>
      <c r="I80" s="5">
        <f t="shared" si="20"/>
        <v>4</v>
      </c>
      <c r="K80" s="2">
        <v>3</v>
      </c>
      <c r="L80" s="87">
        <f t="shared" si="21"/>
      </c>
      <c r="M80" s="5">
        <f t="shared" si="22"/>
        <v>4</v>
      </c>
      <c r="N80" s="48">
        <f t="shared" si="23"/>
      </c>
      <c r="O80" s="49">
        <f t="shared" si="24"/>
        <v>0</v>
      </c>
      <c r="P80" s="88">
        <f t="shared" si="25"/>
        <v>4</v>
      </c>
      <c r="Q80" s="88">
        <f t="shared" si="26"/>
        <v>4</v>
      </c>
      <c r="R80" s="89">
        <f t="shared" si="27"/>
        <v>1656.8</v>
      </c>
    </row>
    <row r="81" spans="1:18" ht="12.75" customHeight="1">
      <c r="A81" s="5">
        <v>3</v>
      </c>
      <c r="B81" s="5" t="str">
        <f t="shared" si="14"/>
        <v>吉美</v>
      </c>
      <c r="C81" s="11">
        <f t="shared" si="15"/>
        <v>6</v>
      </c>
      <c r="D81" s="4" t="str">
        <f t="shared" si="16"/>
        <v>-</v>
      </c>
      <c r="E81" s="12">
        <f t="shared" si="17"/>
        <v>21</v>
      </c>
      <c r="F81" s="15" t="str">
        <f t="shared" si="18"/>
        <v>植原　杏香</v>
      </c>
      <c r="G81" s="23" t="str">
        <f t="shared" si="19"/>
        <v>うえはら　あこ</v>
      </c>
      <c r="H81" s="112">
        <v>1482</v>
      </c>
      <c r="I81" s="5">
        <f t="shared" si="20"/>
        <v>1</v>
      </c>
      <c r="K81" s="2">
        <v>1</v>
      </c>
      <c r="L81" s="87">
        <f t="shared" si="21"/>
      </c>
      <c r="M81" s="5">
        <f t="shared" si="22"/>
        <v>1</v>
      </c>
      <c r="N81" s="48">
        <f t="shared" si="23"/>
      </c>
      <c r="O81" s="49">
        <f t="shared" si="24"/>
        <v>0</v>
      </c>
      <c r="P81" s="88">
        <f t="shared" si="25"/>
        <v>1</v>
      </c>
      <c r="Q81" s="88">
        <f t="shared" si="26"/>
        <v>1</v>
      </c>
      <c r="R81" s="89">
        <f t="shared" si="27"/>
        <v>1482.81</v>
      </c>
    </row>
    <row r="82" spans="1:18" ht="12.75" customHeight="1">
      <c r="A82" s="5">
        <v>4</v>
      </c>
      <c r="B82" s="5" t="str">
        <f t="shared" si="14"/>
        <v>豊里</v>
      </c>
      <c r="C82" s="11">
        <f t="shared" si="15"/>
        <v>3</v>
      </c>
      <c r="D82" s="4" t="str">
        <f t="shared" si="16"/>
        <v>-</v>
      </c>
      <c r="E82" s="12">
        <f t="shared" si="17"/>
        <v>13</v>
      </c>
      <c r="F82" s="15" t="str">
        <f t="shared" si="18"/>
        <v>川北　美奈</v>
      </c>
      <c r="G82" s="23" t="str">
        <f t="shared" si="19"/>
        <v>かわぎた　みな</v>
      </c>
      <c r="H82" s="112">
        <v>1640</v>
      </c>
      <c r="I82" s="5">
        <f t="shared" si="20"/>
        <v>3</v>
      </c>
      <c r="K82" s="2">
        <v>2</v>
      </c>
      <c r="L82" s="87">
        <f t="shared" si="21"/>
      </c>
      <c r="M82" s="5">
        <f t="shared" si="22"/>
        <v>3</v>
      </c>
      <c r="N82" s="48">
        <f t="shared" si="23"/>
      </c>
      <c r="O82" s="49">
        <f t="shared" si="24"/>
        <v>0</v>
      </c>
      <c r="P82" s="88">
        <f t="shared" si="25"/>
        <v>3</v>
      </c>
      <c r="Q82" s="88">
        <f t="shared" si="26"/>
        <v>3</v>
      </c>
      <c r="R82" s="89">
        <f t="shared" si="27"/>
        <v>1640.82</v>
      </c>
    </row>
    <row r="83" spans="1:18" ht="12.75" customHeight="1">
      <c r="A83" s="5">
        <v>5</v>
      </c>
      <c r="B83" s="5" t="str">
        <f t="shared" si="14"/>
        <v>物部</v>
      </c>
      <c r="C83" s="11">
        <f t="shared" si="15"/>
        <v>4</v>
      </c>
      <c r="D83" s="4" t="str">
        <f t="shared" si="16"/>
        <v>-</v>
      </c>
      <c r="E83" s="12">
        <f t="shared" si="17"/>
        <v>6</v>
      </c>
      <c r="F83" s="15" t="str">
        <f t="shared" si="18"/>
        <v>片桐　舞佳</v>
      </c>
      <c r="G83" s="23" t="str">
        <f t="shared" si="19"/>
        <v>かたぎり　まいか</v>
      </c>
      <c r="H83" s="112">
        <v>1629</v>
      </c>
      <c r="I83" s="5">
        <f t="shared" si="20"/>
        <v>2</v>
      </c>
      <c r="K83" s="2">
        <v>4</v>
      </c>
      <c r="L83" s="87">
        <f t="shared" si="21"/>
      </c>
      <c r="M83" s="5">
        <f t="shared" si="22"/>
        <v>2</v>
      </c>
      <c r="N83" s="48">
        <f t="shared" si="23"/>
      </c>
      <c r="O83" s="49">
        <f t="shared" si="24"/>
        <v>0</v>
      </c>
      <c r="P83" s="88">
        <f t="shared" si="25"/>
        <v>2</v>
      </c>
      <c r="Q83" s="88">
        <f t="shared" si="26"/>
        <v>2</v>
      </c>
      <c r="R83" s="89">
        <f t="shared" si="27"/>
        <v>1629.83</v>
      </c>
    </row>
    <row r="84" spans="1:18" ht="12.75" customHeight="1">
      <c r="A84" s="5">
        <v>6</v>
      </c>
      <c r="B84" s="5" t="str">
        <f t="shared" si="14"/>
        <v>豊里</v>
      </c>
      <c r="C84" s="11">
        <f t="shared" si="15"/>
        <v>3</v>
      </c>
      <c r="D84" s="4" t="str">
        <f t="shared" si="16"/>
        <v>-</v>
      </c>
      <c r="E84" s="12">
        <f t="shared" si="17"/>
        <v>16</v>
      </c>
      <c r="F84" s="15" t="str">
        <f t="shared" si="18"/>
        <v>大槻　優佳</v>
      </c>
      <c r="G84" s="23" t="str">
        <f t="shared" si="19"/>
        <v>おおつき　ゆうか</v>
      </c>
      <c r="H84" s="112">
        <v>1688</v>
      </c>
      <c r="I84" s="5">
        <f t="shared" si="20"/>
        <v>6</v>
      </c>
      <c r="K84" s="2">
        <v>6</v>
      </c>
      <c r="L84" s="87">
        <f t="shared" si="21"/>
      </c>
      <c r="M84" s="5">
        <f t="shared" si="22"/>
        <v>6</v>
      </c>
      <c r="N84" s="48">
        <f t="shared" si="23"/>
      </c>
      <c r="O84" s="49">
        <f t="shared" si="24"/>
        <v>0</v>
      </c>
      <c r="P84" s="88">
        <f t="shared" si="25"/>
        <v>6</v>
      </c>
      <c r="Q84" s="88">
        <f t="shared" si="26"/>
        <v>6</v>
      </c>
      <c r="R84" s="89">
        <f t="shared" si="27"/>
        <v>1688.84</v>
      </c>
    </row>
    <row r="85" ht="12.75" customHeight="1">
      <c r="D85" s="14" t="s">
        <v>431</v>
      </c>
    </row>
    <row r="86" ht="24" customHeight="1">
      <c r="G86" s="39">
        <v>18</v>
      </c>
    </row>
    <row r="87" ht="12.75" customHeight="1"/>
    <row r="88" spans="1:9" ht="12.75" customHeight="1">
      <c r="A88" s="122"/>
      <c r="B88" s="122" t="s">
        <v>579</v>
      </c>
      <c r="C88" s="122"/>
      <c r="D88" s="122"/>
      <c r="E88" s="122"/>
      <c r="F88" s="122"/>
      <c r="G88" s="122"/>
      <c r="H88" s="122"/>
      <c r="I88" s="122"/>
    </row>
    <row r="89" spans="1:9" ht="12.75" customHeight="1">
      <c r="A89" s="124" t="s">
        <v>575</v>
      </c>
      <c r="B89" s="124" t="s">
        <v>570</v>
      </c>
      <c r="C89" s="154" t="s">
        <v>622</v>
      </c>
      <c r="D89" s="154"/>
      <c r="E89" s="154"/>
      <c r="F89" s="130" t="s">
        <v>572</v>
      </c>
      <c r="G89" s="129" t="s">
        <v>623</v>
      </c>
      <c r="H89" s="124" t="s">
        <v>624</v>
      </c>
      <c r="I89" s="124" t="s">
        <v>625</v>
      </c>
    </row>
    <row r="90" spans="1:9" ht="12.75" customHeight="1">
      <c r="A90" s="124">
        <v>1</v>
      </c>
      <c r="B90" s="124" t="str">
        <f aca="true" t="shared" si="28" ref="B90:B95">INDEX($B$79:$H$84,MATCH($A90,$M$79:$M$84,0),1)</f>
        <v>吉美</v>
      </c>
      <c r="C90" s="128">
        <f aca="true" t="shared" si="29" ref="C90:C95">INDEX($B$79:$H$84,MATCH($A90,$M$79:$M$84,0),2)</f>
        <v>6</v>
      </c>
      <c r="D90" s="126" t="str">
        <f aca="true" t="shared" si="30" ref="D90:D95">INDEX($B$79:$H$84,MATCH($A90,$M$79:$M$84,0),3)</f>
        <v>-</v>
      </c>
      <c r="E90" s="129">
        <f aca="true" t="shared" si="31" ref="E90:E95">INDEX($B$79:$H$84,MATCH($A90,$M$79:$M$84,0),4)</f>
        <v>21</v>
      </c>
      <c r="F90" s="124" t="str">
        <f aca="true" t="shared" si="32" ref="F90:F95">INDEX($B$79:$H$84,MATCH($A90,$M$79:$M$84,0),5)</f>
        <v>植原　杏香</v>
      </c>
      <c r="G90" s="124" t="str">
        <f aca="true" t="shared" si="33" ref="G90:G95">INDEX($B$79:$H$84,MATCH($A90,$M$79:$M$84,0),6)</f>
        <v>うえはら　あこ</v>
      </c>
      <c r="H90" s="133">
        <f aca="true" t="shared" si="34" ref="H90:H95">INDEX($B$79:$H$84,MATCH($A90,$M$79:$M$84,0),7)</f>
        <v>1482</v>
      </c>
      <c r="I90" s="131">
        <f aca="true" t="shared" si="35" ref="I90:I95">ROUNDUP(H90,-1)/10</f>
        <v>149</v>
      </c>
    </row>
    <row r="91" spans="1:9" ht="12.75" customHeight="1">
      <c r="A91" s="124">
        <v>2</v>
      </c>
      <c r="B91" s="124" t="str">
        <f t="shared" si="28"/>
        <v>物部</v>
      </c>
      <c r="C91" s="128">
        <f t="shared" si="29"/>
        <v>4</v>
      </c>
      <c r="D91" s="126" t="str">
        <f t="shared" si="30"/>
        <v>-</v>
      </c>
      <c r="E91" s="129">
        <f t="shared" si="31"/>
        <v>6</v>
      </c>
      <c r="F91" s="124" t="str">
        <f t="shared" si="32"/>
        <v>片桐　舞佳</v>
      </c>
      <c r="G91" s="124" t="str">
        <f t="shared" si="33"/>
        <v>かたぎり　まいか</v>
      </c>
      <c r="H91" s="133">
        <f t="shared" si="34"/>
        <v>1629</v>
      </c>
      <c r="I91" s="131">
        <f t="shared" si="35"/>
        <v>163</v>
      </c>
    </row>
    <row r="92" spans="1:9" ht="13.5">
      <c r="A92" s="124">
        <v>3</v>
      </c>
      <c r="B92" s="124" t="str">
        <f t="shared" si="28"/>
        <v>豊里</v>
      </c>
      <c r="C92" s="128">
        <f t="shared" si="29"/>
        <v>3</v>
      </c>
      <c r="D92" s="126" t="str">
        <f t="shared" si="30"/>
        <v>-</v>
      </c>
      <c r="E92" s="129">
        <f t="shared" si="31"/>
        <v>13</v>
      </c>
      <c r="F92" s="124" t="str">
        <f t="shared" si="32"/>
        <v>川北　美奈</v>
      </c>
      <c r="G92" s="124" t="str">
        <f t="shared" si="33"/>
        <v>かわぎた　みな</v>
      </c>
      <c r="H92" s="133">
        <f t="shared" si="34"/>
        <v>1640</v>
      </c>
      <c r="I92" s="131">
        <f t="shared" si="35"/>
        <v>164</v>
      </c>
    </row>
    <row r="93" spans="1:9" ht="13.5">
      <c r="A93" s="124">
        <v>4</v>
      </c>
      <c r="B93" s="124" t="str">
        <f t="shared" si="28"/>
        <v>豊里</v>
      </c>
      <c r="C93" s="128">
        <f t="shared" si="29"/>
        <v>3</v>
      </c>
      <c r="D93" s="126" t="str">
        <f t="shared" si="30"/>
        <v>-</v>
      </c>
      <c r="E93" s="129">
        <f t="shared" si="31"/>
        <v>15</v>
      </c>
      <c r="F93" s="124" t="str">
        <f t="shared" si="32"/>
        <v>酒井　南岐</v>
      </c>
      <c r="G93" s="124" t="str">
        <f t="shared" si="33"/>
        <v>さかい　なみき</v>
      </c>
      <c r="H93" s="133">
        <f t="shared" si="34"/>
        <v>1656</v>
      </c>
      <c r="I93" s="131">
        <f t="shared" si="35"/>
        <v>166</v>
      </c>
    </row>
    <row r="94" spans="1:9" ht="13.5">
      <c r="A94" s="124">
        <v>5</v>
      </c>
      <c r="B94" s="124" t="str">
        <f t="shared" si="28"/>
        <v>綾部</v>
      </c>
      <c r="C94" s="128">
        <f t="shared" si="29"/>
        <v>1</v>
      </c>
      <c r="D94" s="126" t="str">
        <f t="shared" si="30"/>
        <v>-</v>
      </c>
      <c r="E94" s="129">
        <f t="shared" si="31"/>
        <v>43</v>
      </c>
      <c r="F94" s="124" t="str">
        <f t="shared" si="32"/>
        <v>安達　友稀菜</v>
      </c>
      <c r="G94" s="124" t="str">
        <f t="shared" si="33"/>
        <v>あだち　ゆきな</v>
      </c>
      <c r="H94" s="133">
        <f t="shared" si="34"/>
        <v>1681</v>
      </c>
      <c r="I94" s="131">
        <f t="shared" si="35"/>
        <v>169</v>
      </c>
    </row>
    <row r="95" spans="1:9" ht="13.5">
      <c r="A95" s="124">
        <v>6</v>
      </c>
      <c r="B95" s="124" t="str">
        <f t="shared" si="28"/>
        <v>豊里</v>
      </c>
      <c r="C95" s="128">
        <f t="shared" si="29"/>
        <v>3</v>
      </c>
      <c r="D95" s="126" t="str">
        <f t="shared" si="30"/>
        <v>-</v>
      </c>
      <c r="E95" s="129">
        <f t="shared" si="31"/>
        <v>16</v>
      </c>
      <c r="F95" s="124" t="str">
        <f t="shared" si="32"/>
        <v>大槻　優佳</v>
      </c>
      <c r="G95" s="124" t="str">
        <f t="shared" si="33"/>
        <v>おおつき　ゆうか</v>
      </c>
      <c r="H95" s="133">
        <f t="shared" si="34"/>
        <v>1688</v>
      </c>
      <c r="I95" s="131">
        <f t="shared" si="35"/>
        <v>169</v>
      </c>
    </row>
    <row r="96" spans="1:9" ht="13.5">
      <c r="A96" s="122"/>
      <c r="B96" s="122"/>
      <c r="C96" s="122"/>
      <c r="D96" s="122"/>
      <c r="E96" s="122"/>
      <c r="F96" s="122"/>
      <c r="G96" s="122"/>
      <c r="H96" s="122"/>
      <c r="I96" s="122"/>
    </row>
    <row r="97" spans="1:9" ht="13.5">
      <c r="A97" s="132" t="s">
        <v>596</v>
      </c>
      <c r="B97" s="122"/>
      <c r="C97" s="122"/>
      <c r="D97" s="122"/>
      <c r="E97" s="122"/>
      <c r="F97" s="122"/>
      <c r="G97" s="122"/>
      <c r="H97" s="122"/>
      <c r="I97" s="122"/>
    </row>
  </sheetData>
  <sheetProtection/>
  <mergeCells count="61">
    <mergeCell ref="M69:M70"/>
    <mergeCell ref="N69:O70"/>
    <mergeCell ref="P69:Q69"/>
    <mergeCell ref="R69:R70"/>
    <mergeCell ref="L52:L53"/>
    <mergeCell ref="M52:M53"/>
    <mergeCell ref="N52:O53"/>
    <mergeCell ref="P52:Q52"/>
    <mergeCell ref="R52:R53"/>
    <mergeCell ref="L61:L62"/>
    <mergeCell ref="N61:O62"/>
    <mergeCell ref="P61:Q61"/>
    <mergeCell ref="R61:R62"/>
    <mergeCell ref="L34:L35"/>
    <mergeCell ref="M34:M35"/>
    <mergeCell ref="N34:O35"/>
    <mergeCell ref="P34:Q34"/>
    <mergeCell ref="R34:R35"/>
    <mergeCell ref="L43:L44"/>
    <mergeCell ref="R43:R44"/>
    <mergeCell ref="L16:L17"/>
    <mergeCell ref="M16:M17"/>
    <mergeCell ref="N16:O17"/>
    <mergeCell ref="P16:Q16"/>
    <mergeCell ref="R16:R17"/>
    <mergeCell ref="L25:L26"/>
    <mergeCell ref="R25:R26"/>
    <mergeCell ref="R77:R78"/>
    <mergeCell ref="L7:L8"/>
    <mergeCell ref="M7:M8"/>
    <mergeCell ref="N7:O8"/>
    <mergeCell ref="P7:Q7"/>
    <mergeCell ref="R7:R8"/>
    <mergeCell ref="M43:M44"/>
    <mergeCell ref="N43:O44"/>
    <mergeCell ref="P43:Q43"/>
    <mergeCell ref="L77:L78"/>
    <mergeCell ref="M77:M78"/>
    <mergeCell ref="N77:O78"/>
    <mergeCell ref="P77:Q77"/>
    <mergeCell ref="C8:E8"/>
    <mergeCell ref="C17:E17"/>
    <mergeCell ref="L69:L70"/>
    <mergeCell ref="M25:M26"/>
    <mergeCell ref="N25:O26"/>
    <mergeCell ref="P25:Q25"/>
    <mergeCell ref="M61:M62"/>
    <mergeCell ref="C1:H2"/>
    <mergeCell ref="B3:E3"/>
    <mergeCell ref="B4:E4"/>
    <mergeCell ref="G4:H4"/>
    <mergeCell ref="G5:I5"/>
    <mergeCell ref="G6:I6"/>
    <mergeCell ref="C89:E89"/>
    <mergeCell ref="C78:E78"/>
    <mergeCell ref="C26:E26"/>
    <mergeCell ref="C35:E35"/>
    <mergeCell ref="C62:E62"/>
    <mergeCell ref="C70:E70"/>
    <mergeCell ref="C44:E44"/>
    <mergeCell ref="C53:E53"/>
  </mergeCells>
  <conditionalFormatting sqref="D85 C43:D43 B33 C33:D34 C24:D25 B24 C15:D16 B36:D42 D14 B14:B15 B9:D13 B27:D30 B32:D32 B18:D23 B71:D76 B63:D69 B45:D52 B54:D61 B79:G84 B90:H95">
    <cfRule type="cellIs" priority="2" dxfId="17" operator="equal" stopIfTrue="1">
      <formula>0</formula>
    </cfRule>
  </conditionalFormatting>
  <dataValidations count="4">
    <dataValidation allowBlank="1" showInputMessage="1" showErrorMessage="1" promptTitle="要　記入" prompt="学校で入力してください" sqref="E71:E76 E36:E41 E47:E50 C18:C23 E9:E14 E18:E23 C9:C14 C47:C50 C32 C54:C59 E54:E59 E63:E67 C45 E45 C64:C67 C27:C30 E27:E30 C36:C41 E32 C71:C76"/>
    <dataValidation allowBlank="1" showInputMessage="1" showErrorMessage="1" promptTitle="入力禁止" prompt="記入しないでください。" sqref="B79:G84 D85 D36:D41 D9:D14 D18:D23 B47:B50 B42:E42 B51:E51 B45 B60:E60 D32 B9:B15 B18:B24 C33:E34 C24:E25 C15:E16 D45:D50 D63:D67 C52:E52 C43:E43 C61:E61 B32:B33 B64:B67 B54:B59 D54:D59 D27:D30 B27:B30 B36:B41 D71:D76 B71:B76 B68:E68 C69:E69 B90:H95"/>
    <dataValidation allowBlank="1" showInputMessage="1" showErrorMessage="1" promptTitle="ひらがなで入力" prompt="姓と名の間にスペースを！" sqref="G21 G39"/>
    <dataValidation allowBlank="1" showInputMessage="1" showErrorMessage="1" prompt="姓と名の間にスペースを！" sqref="F71:G76 F36:G38 F18:G20 F54:G61 F27:G30 F63:G69 F45:G52 F21 F9:G16 F22:G25 F40:G43 F39 F32:G34"/>
  </dataValidations>
  <printOptions/>
  <pageMargins left="0.7874015748031497" right="0.7874015748031497" top="0.5905511811023623" bottom="0.7480314960629921" header="0.5118110236220472" footer="0.5118110236220472"/>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小笠原　泉</dc:creator>
  <cp:keywords/>
  <dc:description/>
  <cp:lastModifiedBy>kazu</cp:lastModifiedBy>
  <cp:lastPrinted>2011-08-06T06:20:54Z</cp:lastPrinted>
  <dcterms:created xsi:type="dcterms:W3CDTF">2007-03-27T15:22:25Z</dcterms:created>
  <dcterms:modified xsi:type="dcterms:W3CDTF">2011-08-08T11:25:30Z</dcterms:modified>
  <cp:category/>
  <cp:version/>
  <cp:contentType/>
  <cp:contentStatus/>
</cp:coreProperties>
</file>